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sjekt\Produksjonsrapportering\Pressemelding og relaterte filer\"/>
    </mc:Choice>
  </mc:AlternateContent>
  <xr:revisionPtr revIDLastSave="0" documentId="13_ncr:1_{8B5863F4-C1A3-4015-8814-A2213119A610}" xr6:coauthVersionLast="47" xr6:coauthVersionMax="47" xr10:uidLastSave="{00000000-0000-0000-0000-000000000000}"/>
  <bookViews>
    <workbookView xWindow="35970" yWindow="3645" windowWidth="28755" windowHeight="14505" xr2:uid="{00000000-000D-0000-FFFF-FFFF00000000}"/>
  </bookViews>
  <sheets>
    <sheet name="produksjonsdata-Sm3" sheetId="2" r:id="rId1"/>
    <sheet name="produksjonsdata-per dag" sheetId="20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20" l="1"/>
  <c r="N31" i="20"/>
  <c r="N32" i="20"/>
  <c r="C8" i="20"/>
  <c r="C20" i="20"/>
  <c r="G20" i="2"/>
  <c r="J20" i="2" s="1"/>
  <c r="M20" i="2"/>
  <c r="N20" i="2"/>
  <c r="O20" i="2"/>
  <c r="B21" i="20"/>
  <c r="B22" i="20"/>
  <c r="B23" i="20"/>
  <c r="B24" i="20"/>
  <c r="B25" i="20"/>
  <c r="B26" i="20"/>
  <c r="B27" i="20"/>
  <c r="B28" i="20"/>
  <c r="B29" i="20"/>
  <c r="B30" i="20"/>
  <c r="B31" i="20"/>
  <c r="B32" i="20"/>
  <c r="B9" i="20"/>
  <c r="B10" i="20"/>
  <c r="B11" i="20"/>
  <c r="B12" i="20"/>
  <c r="B13" i="20"/>
  <c r="B14" i="20"/>
  <c r="B15" i="20"/>
  <c r="B16" i="20"/>
  <c r="B17" i="20"/>
  <c r="B18" i="20"/>
  <c r="B19" i="20"/>
  <c r="B20" i="20"/>
  <c r="B8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9" i="20"/>
  <c r="A8" i="20"/>
  <c r="O31" i="2"/>
  <c r="N31" i="2" s="1"/>
  <c r="O30" i="2"/>
  <c r="O29" i="2"/>
  <c r="O28" i="2"/>
  <c r="O27" i="2"/>
  <c r="O26" i="2"/>
  <c r="O25" i="2"/>
  <c r="O24" i="2"/>
  <c r="O23" i="2"/>
  <c r="O22" i="2"/>
  <c r="O21" i="2"/>
  <c r="O19" i="2"/>
  <c r="O18" i="2"/>
  <c r="N18" i="2" s="1"/>
  <c r="O17" i="2"/>
  <c r="O16" i="2"/>
  <c r="O15" i="2"/>
  <c r="N15" i="2" s="1"/>
  <c r="O14" i="2"/>
  <c r="N14" i="2" s="1"/>
  <c r="O13" i="2"/>
  <c r="O12" i="2"/>
  <c r="N12" i="2" s="1"/>
  <c r="O11" i="2"/>
  <c r="O10" i="2"/>
  <c r="N10" i="2" s="1"/>
  <c r="O9" i="2"/>
  <c r="N9" i="2" s="1"/>
  <c r="O8" i="2"/>
  <c r="N8" i="2" s="1"/>
  <c r="O8" i="20"/>
  <c r="O21" i="20"/>
  <c r="M19" i="2"/>
  <c r="M8" i="2"/>
  <c r="M9" i="2"/>
  <c r="M10" i="2"/>
  <c r="M11" i="2"/>
  <c r="N11" i="2"/>
  <c r="M12" i="2"/>
  <c r="M13" i="2"/>
  <c r="N13" i="2"/>
  <c r="M14" i="2"/>
  <c r="M15" i="2"/>
  <c r="M16" i="2"/>
  <c r="N16" i="2"/>
  <c r="M17" i="2"/>
  <c r="N17" i="2"/>
  <c r="M18" i="2"/>
  <c r="N19" i="2"/>
  <c r="O9" i="20" l="1"/>
  <c r="O10" i="20"/>
  <c r="O11" i="20"/>
  <c r="O12" i="20"/>
  <c r="O13" i="20"/>
  <c r="O14" i="20"/>
  <c r="O15" i="20"/>
  <c r="O16" i="20"/>
  <c r="O17" i="20"/>
  <c r="O18" i="20"/>
  <c r="O19" i="20"/>
  <c r="O20" i="20"/>
  <c r="O22" i="20"/>
  <c r="O23" i="20"/>
  <c r="O24" i="20"/>
  <c r="D24" i="20" s="1"/>
  <c r="O25" i="20"/>
  <c r="O26" i="20"/>
  <c r="D26" i="20" s="1"/>
  <c r="O27" i="20"/>
  <c r="D27" i="20" s="1"/>
  <c r="O28" i="20"/>
  <c r="O29" i="20"/>
  <c r="O30" i="20"/>
  <c r="O31" i="20"/>
  <c r="N20" i="20"/>
  <c r="K8" i="20" l="1"/>
  <c r="N9" i="20"/>
  <c r="N10" i="20"/>
  <c r="N11" i="20"/>
  <c r="N12" i="20"/>
  <c r="N13" i="20"/>
  <c r="N14" i="20"/>
  <c r="N15" i="20"/>
  <c r="N16" i="20"/>
  <c r="N17" i="20"/>
  <c r="N18" i="20"/>
  <c r="N19" i="20"/>
  <c r="N21" i="2"/>
  <c r="N21" i="20" s="1"/>
  <c r="N22" i="2"/>
  <c r="N22" i="20" s="1"/>
  <c r="N23" i="2"/>
  <c r="N23" i="20" s="1"/>
  <c r="N24" i="2"/>
  <c r="N24" i="20" s="1"/>
  <c r="N25" i="2"/>
  <c r="N25" i="20" s="1"/>
  <c r="N26" i="2"/>
  <c r="N26" i="20" s="1"/>
  <c r="N27" i="2"/>
  <c r="N27" i="20" s="1"/>
  <c r="N28" i="2"/>
  <c r="N28" i="20" s="1"/>
  <c r="N29" i="2"/>
  <c r="N29" i="20" s="1"/>
  <c r="N30" i="2"/>
  <c r="N30" i="20" s="1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8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8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D21" i="20"/>
  <c r="D22" i="20"/>
  <c r="D23" i="20"/>
  <c r="D25" i="20"/>
  <c r="D28" i="20"/>
  <c r="D29" i="20"/>
  <c r="D30" i="20"/>
  <c r="D31" i="20"/>
  <c r="D9" i="20"/>
  <c r="D10" i="20"/>
  <c r="D11" i="20"/>
  <c r="D12" i="20"/>
  <c r="D13" i="20"/>
  <c r="D14" i="20"/>
  <c r="D15" i="20"/>
  <c r="D16" i="20"/>
  <c r="D17" i="20"/>
  <c r="D18" i="20"/>
  <c r="D19" i="20"/>
  <c r="D8" i="20"/>
  <c r="C9" i="20"/>
  <c r="C10" i="20"/>
  <c r="C11" i="20"/>
  <c r="C12" i="20"/>
  <c r="C13" i="20"/>
  <c r="C14" i="20"/>
  <c r="C15" i="20"/>
  <c r="C16" i="20"/>
  <c r="C17" i="20"/>
  <c r="C18" i="20"/>
  <c r="C19" i="20"/>
  <c r="C21" i="20"/>
  <c r="C22" i="20"/>
  <c r="C23" i="20"/>
  <c r="C24" i="20"/>
  <c r="C25" i="20"/>
  <c r="C26" i="20"/>
  <c r="C27" i="20"/>
  <c r="C28" i="20"/>
  <c r="C29" i="20"/>
  <c r="C30" i="20"/>
  <c r="C31" i="20"/>
  <c r="G8" i="2" l="1"/>
  <c r="J8" i="2" s="1"/>
  <c r="G9" i="2"/>
  <c r="G10" i="2"/>
  <c r="G11" i="2"/>
  <c r="G12" i="2"/>
  <c r="G13" i="2"/>
  <c r="G14" i="2"/>
  <c r="G15" i="2"/>
  <c r="G16" i="2"/>
  <c r="G17" i="2"/>
  <c r="G18" i="2"/>
  <c r="G19" i="2"/>
  <c r="K10" i="20"/>
  <c r="K13" i="20"/>
  <c r="L13" i="20"/>
  <c r="K14" i="20"/>
  <c r="K17" i="20"/>
  <c r="G21" i="2"/>
  <c r="M21" i="2"/>
  <c r="M13" i="20" l="1"/>
  <c r="J9" i="2"/>
  <c r="J9" i="20" s="1"/>
  <c r="G9" i="20"/>
  <c r="J16" i="2"/>
  <c r="J16" i="20" s="1"/>
  <c r="G16" i="20"/>
  <c r="J8" i="20"/>
  <c r="G8" i="20"/>
  <c r="J21" i="2"/>
  <c r="G21" i="20"/>
  <c r="J17" i="2"/>
  <c r="J17" i="20" s="1"/>
  <c r="G17" i="20"/>
  <c r="J19" i="2"/>
  <c r="J19" i="20" s="1"/>
  <c r="G19" i="20"/>
  <c r="J15" i="2"/>
  <c r="J15" i="20" s="1"/>
  <c r="G15" i="20"/>
  <c r="J11" i="2"/>
  <c r="J11" i="20" s="1"/>
  <c r="G11" i="20"/>
  <c r="J13" i="2"/>
  <c r="J13" i="20" s="1"/>
  <c r="G13" i="20"/>
  <c r="J12" i="2"/>
  <c r="J12" i="20" s="1"/>
  <c r="G12" i="20"/>
  <c r="J18" i="2"/>
  <c r="J18" i="20" s="1"/>
  <c r="G18" i="20"/>
  <c r="J14" i="2"/>
  <c r="J14" i="20" s="1"/>
  <c r="G14" i="20"/>
  <c r="J10" i="2"/>
  <c r="J10" i="20" s="1"/>
  <c r="G10" i="20"/>
  <c r="L19" i="20"/>
  <c r="K19" i="20"/>
  <c r="L18" i="20"/>
  <c r="L15" i="20"/>
  <c r="L9" i="20"/>
  <c r="K15" i="20"/>
  <c r="L11" i="20"/>
  <c r="K9" i="20"/>
  <c r="K18" i="20"/>
  <c r="L17" i="20"/>
  <c r="L14" i="20"/>
  <c r="M14" i="20" s="1"/>
  <c r="K11" i="20"/>
  <c r="L10" i="20"/>
  <c r="P10" i="20" s="1"/>
  <c r="L8" i="20"/>
  <c r="P8" i="20" s="1"/>
  <c r="P13" i="20"/>
  <c r="L16" i="20"/>
  <c r="L12" i="20"/>
  <c r="K16" i="20"/>
  <c r="K12" i="20"/>
  <c r="M22" i="2"/>
  <c r="M23" i="2"/>
  <c r="M24" i="2"/>
  <c r="M25" i="2"/>
  <c r="M26" i="2"/>
  <c r="M27" i="2"/>
  <c r="M28" i="2"/>
  <c r="M29" i="2"/>
  <c r="M30" i="2"/>
  <c r="M31" i="2"/>
  <c r="M12" i="20" l="1"/>
  <c r="M16" i="20"/>
  <c r="P17" i="20"/>
  <c r="M17" i="20"/>
  <c r="P18" i="20"/>
  <c r="M18" i="20"/>
  <c r="P15" i="20"/>
  <c r="M15" i="20"/>
  <c r="P19" i="20"/>
  <c r="M19" i="20"/>
  <c r="M8" i="20"/>
  <c r="P11" i="20"/>
  <c r="M11" i="20"/>
  <c r="M10" i="20"/>
  <c r="P9" i="20"/>
  <c r="M9" i="20"/>
  <c r="P14" i="20"/>
  <c r="P12" i="20"/>
  <c r="P16" i="20"/>
  <c r="G25" i="2" l="1"/>
  <c r="G26" i="2"/>
  <c r="G22" i="2"/>
  <c r="G23" i="2"/>
  <c r="G24" i="2"/>
  <c r="G27" i="2"/>
  <c r="G28" i="2"/>
  <c r="G29" i="2"/>
  <c r="G30" i="2"/>
  <c r="G31" i="2"/>
  <c r="J28" i="2" l="1"/>
  <c r="J28" i="20" s="1"/>
  <c r="G28" i="20"/>
  <c r="J22" i="2"/>
  <c r="J22" i="20" s="1"/>
  <c r="G22" i="20"/>
  <c r="J31" i="2"/>
  <c r="J31" i="20" s="1"/>
  <c r="G31" i="20"/>
  <c r="J27" i="2"/>
  <c r="J27" i="20" s="1"/>
  <c r="G27" i="20"/>
  <c r="J20" i="20"/>
  <c r="G20" i="20"/>
  <c r="J30" i="2"/>
  <c r="J30" i="20" s="1"/>
  <c r="G30" i="20"/>
  <c r="J24" i="2"/>
  <c r="J24" i="20" s="1"/>
  <c r="G24" i="20"/>
  <c r="J26" i="2"/>
  <c r="J26" i="20" s="1"/>
  <c r="G26" i="20"/>
  <c r="J29" i="2"/>
  <c r="J29" i="20" s="1"/>
  <c r="G29" i="20"/>
  <c r="J23" i="2"/>
  <c r="J23" i="20" s="1"/>
  <c r="G23" i="20"/>
  <c r="J25" i="2"/>
  <c r="J25" i="20" s="1"/>
  <c r="G25" i="20"/>
  <c r="L31" i="20"/>
  <c r="K31" i="20"/>
  <c r="L30" i="20"/>
  <c r="P30" i="20" s="1"/>
  <c r="K30" i="20"/>
  <c r="L29" i="20"/>
  <c r="K29" i="20"/>
  <c r="L28" i="20"/>
  <c r="K28" i="20"/>
  <c r="L27" i="20"/>
  <c r="K27" i="20"/>
  <c r="L26" i="20"/>
  <c r="P26" i="20" s="1"/>
  <c r="K26" i="20"/>
  <c r="L25" i="20"/>
  <c r="K25" i="20"/>
  <c r="L24" i="20"/>
  <c r="P24" i="20" s="1"/>
  <c r="K24" i="20"/>
  <c r="L23" i="20"/>
  <c r="K23" i="20"/>
  <c r="L22" i="20"/>
  <c r="K22" i="20"/>
  <c r="L21" i="20"/>
  <c r="K21" i="20"/>
  <c r="L20" i="20"/>
  <c r="P20" i="20" s="1"/>
  <c r="K20" i="20"/>
  <c r="J21" i="20"/>
  <c r="M23" i="20" l="1"/>
  <c r="P27" i="20"/>
  <c r="M27" i="20"/>
  <c r="M31" i="20"/>
  <c r="M24" i="20"/>
  <c r="M20" i="20"/>
  <c r="M28" i="20"/>
  <c r="M21" i="20"/>
  <c r="M25" i="20"/>
  <c r="M29" i="20"/>
  <c r="M22" i="20"/>
  <c r="M26" i="20"/>
  <c r="M30" i="20"/>
  <c r="P23" i="20"/>
  <c r="P29" i="20"/>
  <c r="P28" i="20"/>
  <c r="P31" i="20"/>
  <c r="P22" i="20"/>
  <c r="P25" i="20"/>
  <c r="P21" i="20"/>
  <c r="N8" i="20"/>
</calcChain>
</file>

<file path=xl/sharedStrings.xml><?xml version="1.0" encoding="utf-8"?>
<sst xmlns="http://schemas.openxmlformats.org/spreadsheetml/2006/main" count="154" uniqueCount="42">
  <si>
    <t>Oil</t>
  </si>
  <si>
    <t xml:space="preserve">Condensate </t>
  </si>
  <si>
    <t>NGL</t>
  </si>
  <si>
    <t>Sum Liquid</t>
  </si>
  <si>
    <t>Gas</t>
  </si>
  <si>
    <t>Oil Equivalents</t>
  </si>
  <si>
    <t>Forecast from December year before</t>
  </si>
  <si>
    <t>Actual  production</t>
  </si>
  <si>
    <t>Actual production (actual calorific value)</t>
  </si>
  <si>
    <t>Forecast</t>
  </si>
  <si>
    <t xml:space="preserve">Year </t>
  </si>
  <si>
    <t>Month</t>
  </si>
  <si>
    <t xml:space="preserve">MSm³ </t>
  </si>
  <si>
    <t xml:space="preserve">GSm³ </t>
  </si>
  <si>
    <t>MSm³ o.e</t>
  </si>
  <si>
    <t>MSm³ o.e/day</t>
  </si>
  <si>
    <t>Olje</t>
  </si>
  <si>
    <t>Kondensat</t>
  </si>
  <si>
    <t>Sum Væske</t>
  </si>
  <si>
    <t>Gass</t>
  </si>
  <si>
    <t>SUM</t>
  </si>
  <si>
    <t>Sum væske</t>
  </si>
  <si>
    <t>Prognose fra desember året før</t>
  </si>
  <si>
    <t>Prognose</t>
  </si>
  <si>
    <t>År</t>
  </si>
  <si>
    <t>Mnd</t>
  </si>
  <si>
    <t>MSm³ o.e/dag</t>
  </si>
  <si>
    <t>Rød tekst er foreløpige tall.</t>
  </si>
  <si>
    <t>Red figures are preliminary.</t>
  </si>
  <si>
    <t>Mill bbl/day</t>
  </si>
  <si>
    <t xml:space="preserve">Mill Sm³/day </t>
  </si>
  <si>
    <t>Mill Sm³ o.e/day</t>
  </si>
  <si>
    <t>mill fat/dag</t>
  </si>
  <si>
    <t>MSm³ /dag</t>
  </si>
  <si>
    <t>Dager i mnd</t>
  </si>
  <si>
    <t>Forecast (actual calorific value)</t>
  </si>
  <si>
    <t>Prognose (faktisk varmeverdi)</t>
  </si>
  <si>
    <t>Prognose  (faktisk varmeverdi)</t>
  </si>
  <si>
    <t>Gas *)</t>
  </si>
  <si>
    <t>Gass *)</t>
  </si>
  <si>
    <t>Faktisk produksjon</t>
  </si>
  <si>
    <t>Faktisk produksjon (faktisk varmeverdi)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</si>
</sst>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7" fontId="0" fillId="0" borderId="0" xfId="0" applyNumberFormat="1"/>
    <xf numFmtId="2" fontId="0" fillId="0" borderId="0" xfId="0" applyNumberFormat="1"/>
    <xf numFmtId="0" fontId="1" fillId="0" borderId="0" xfId="0" applyFont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readingOrder="1"/>
    </xf>
    <xf numFmtId="2" fontId="2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5" fillId="0" borderId="0" xfId="0" applyFont="1"/>
    <xf numFmtId="3" fontId="3" fillId="0" borderId="0" xfId="0" applyNumberFormat="1" applyFont="1"/>
    <xf numFmtId="0" fontId="2" fillId="0" borderId="0" xfId="0" applyFont="1"/>
    <xf numFmtId="17" fontId="9" fillId="0" borderId="0" xfId="0" applyNumberFormat="1" applyFont="1"/>
    <xf numFmtId="17" fontId="0" fillId="0" borderId="1" xfId="0" applyNumberFormat="1" applyBorder="1"/>
    <xf numFmtId="165" fontId="6" fillId="0" borderId="1" xfId="0" applyNumberFormat="1" applyFont="1" applyBorder="1"/>
    <xf numFmtId="2" fontId="2" fillId="0" borderId="1" xfId="0" applyNumberFormat="1" applyFont="1" applyBorder="1"/>
    <xf numFmtId="2" fontId="0" fillId="2" borderId="1" xfId="0" applyNumberFormat="1" applyFill="1" applyBorder="1"/>
    <xf numFmtId="2" fontId="0" fillId="0" borderId="1" xfId="0" applyNumberFormat="1" applyBorder="1"/>
    <xf numFmtId="2" fontId="8" fillId="0" borderId="1" xfId="0" applyNumberFormat="1" applyFont="1" applyBorder="1"/>
    <xf numFmtId="2" fontId="2" fillId="2" borderId="1" xfId="0" applyNumberFormat="1" applyFont="1" applyFill="1" applyBorder="1"/>
    <xf numFmtId="165" fontId="0" fillId="5" borderId="1" xfId="0" applyNumberFormat="1" applyFill="1" applyBorder="1"/>
    <xf numFmtId="165" fontId="2" fillId="5" borderId="1" xfId="0" applyNumberFormat="1" applyFont="1" applyFill="1" applyBorder="1"/>
    <xf numFmtId="165" fontId="7" fillId="0" borderId="1" xfId="0" applyNumberFormat="1" applyFont="1" applyBorder="1"/>
    <xf numFmtId="0" fontId="2" fillId="0" borderId="1" xfId="0" applyFont="1" applyBorder="1"/>
    <xf numFmtId="2" fontId="10" fillId="0" borderId="1" xfId="0" applyNumberFormat="1" applyFont="1" applyBorder="1"/>
    <xf numFmtId="165" fontId="10" fillId="5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00"/>
      <color rgb="FFFF7C80"/>
      <color rgb="FF38A800"/>
      <color rgb="FFFF00FF"/>
      <color rgb="FFFF5050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428624</xdr:colOff>
      <xdr:row>2</xdr:row>
      <xdr:rowOff>185058</xdr:rowOff>
    </xdr:from>
    <xdr:to>
      <xdr:col>0</xdr:col>
      <xdr:colOff>1044510</xdr:colOff>
      <xdr:row>2</xdr:row>
      <xdr:rowOff>880382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7B2310A5-986C-3CBA-02BD-6E35E07AD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4" y="566058"/>
          <a:ext cx="612711" cy="695324"/>
        </a:xfrm>
        <a:prstGeom prst="rect">
          <a:avLst/>
        </a:prstGeom>
      </xdr:spPr>
    </xdr:pic>
    <xdr:clientData/>
  </xdr:twoCellAnchor>
  <xdr:twoCellAnchor editAs="oneCell">
    <xdr:from>
      <xdr:col>0</xdr:col>
      <xdr:colOff>412297</xdr:colOff>
      <xdr:row>5</xdr:row>
      <xdr:rowOff>194582</xdr:rowOff>
    </xdr:from>
    <xdr:to>
      <xdr:col>0</xdr:col>
      <xdr:colOff>1025008</xdr:colOff>
      <xdr:row>5</xdr:row>
      <xdr:rowOff>893081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74DDBBBF-7E9E-4C4D-A5ED-C9CD139C1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297" y="2024743"/>
          <a:ext cx="612711" cy="6953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470647</xdr:colOff>
      <xdr:row>5</xdr:row>
      <xdr:rowOff>134471</xdr:rowOff>
    </xdr:from>
    <xdr:to>
      <xdr:col>0</xdr:col>
      <xdr:colOff>1083358</xdr:colOff>
      <xdr:row>5</xdr:row>
      <xdr:rowOff>836145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CF83DEE7-5762-47BB-987F-FE73E47AB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647" y="1848971"/>
          <a:ext cx="612711" cy="695324"/>
        </a:xfrm>
        <a:prstGeom prst="rect">
          <a:avLst/>
        </a:prstGeom>
      </xdr:spPr>
    </xdr:pic>
    <xdr:clientData/>
  </xdr:twoCellAnchor>
  <xdr:twoCellAnchor editAs="oneCell">
    <xdr:from>
      <xdr:col>0</xdr:col>
      <xdr:colOff>470647</xdr:colOff>
      <xdr:row>2</xdr:row>
      <xdr:rowOff>134471</xdr:rowOff>
    </xdr:from>
    <xdr:to>
      <xdr:col>0</xdr:col>
      <xdr:colOff>1083358</xdr:colOff>
      <xdr:row>2</xdr:row>
      <xdr:rowOff>836145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3CC0D08E-47BA-44F4-82C8-B092BF601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647" y="515471"/>
          <a:ext cx="612711" cy="695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9">
    <tabColor rgb="FFFFFF00"/>
    <pageSetUpPr fitToPage="1"/>
  </sheetPr>
  <dimension ref="A2:R47"/>
  <sheetViews>
    <sheetView tabSelected="1" topLeftCell="B1" zoomScaleNormal="100" workbookViewId="0">
      <selection activeCell="H37" sqref="H37"/>
    </sheetView>
  </sheetViews>
  <sheetFormatPr baseColWidth="10" defaultColWidth="11.42578125" defaultRowHeight="15" x14ac:dyDescent="0.25"/>
  <cols>
    <col min="1" max="1" width="23" customWidth="1"/>
    <col min="8" max="8" width="12.42578125" customWidth="1"/>
    <col min="9" max="9" width="12.5703125" customWidth="1"/>
    <col min="10" max="10" width="14.42578125" bestFit="1" customWidth="1"/>
    <col min="13" max="13" width="14.5703125" customWidth="1"/>
    <col min="14" max="14" width="13.42578125" customWidth="1"/>
    <col min="15" max="15" width="11.5703125" bestFit="1" customWidth="1"/>
  </cols>
  <sheetData>
    <row r="2" spans="1:15" x14ac:dyDescent="0.25">
      <c r="A2" s="7"/>
      <c r="B2" s="7"/>
      <c r="C2" s="33" t="s">
        <v>0</v>
      </c>
      <c r="D2" s="33"/>
      <c r="E2" s="7" t="s">
        <v>1</v>
      </c>
      <c r="F2" s="7" t="s">
        <v>2</v>
      </c>
      <c r="G2" s="7" t="s">
        <v>3</v>
      </c>
      <c r="H2" s="7" t="s">
        <v>38</v>
      </c>
      <c r="I2" s="7" t="s">
        <v>4</v>
      </c>
      <c r="J2" s="7" t="s">
        <v>5</v>
      </c>
      <c r="K2" s="7" t="s">
        <v>1</v>
      </c>
      <c r="L2" s="7" t="s">
        <v>2</v>
      </c>
      <c r="M2" s="7" t="s">
        <v>3</v>
      </c>
      <c r="N2" s="7" t="s">
        <v>5</v>
      </c>
    </row>
    <row r="3" spans="1:15" ht="84" customHeight="1" x14ac:dyDescent="0.25">
      <c r="A3" s="7"/>
      <c r="B3" s="7"/>
      <c r="C3" s="8" t="s">
        <v>6</v>
      </c>
      <c r="D3" s="8" t="s">
        <v>7</v>
      </c>
      <c r="E3" s="8" t="s">
        <v>7</v>
      </c>
      <c r="F3" s="8" t="s">
        <v>7</v>
      </c>
      <c r="G3" s="8" t="s">
        <v>7</v>
      </c>
      <c r="H3" s="8" t="s">
        <v>35</v>
      </c>
      <c r="I3" s="8" t="s">
        <v>8</v>
      </c>
      <c r="J3" s="8" t="s">
        <v>7</v>
      </c>
      <c r="K3" s="8" t="s">
        <v>9</v>
      </c>
      <c r="L3" s="8" t="s">
        <v>9</v>
      </c>
      <c r="M3" s="8" t="s">
        <v>9</v>
      </c>
      <c r="N3" s="8" t="s">
        <v>9</v>
      </c>
    </row>
    <row r="4" spans="1:15" x14ac:dyDescent="0.25">
      <c r="A4" s="7" t="s">
        <v>10</v>
      </c>
      <c r="B4" s="7" t="s">
        <v>11</v>
      </c>
      <c r="C4" s="7" t="s">
        <v>12</v>
      </c>
      <c r="D4" s="7" t="s">
        <v>12</v>
      </c>
      <c r="E4" s="7" t="s">
        <v>12</v>
      </c>
      <c r="F4" s="7" t="s">
        <v>12</v>
      </c>
      <c r="G4" s="7" t="s">
        <v>12</v>
      </c>
      <c r="H4" s="7" t="s">
        <v>13</v>
      </c>
      <c r="I4" s="7" t="s">
        <v>13</v>
      </c>
      <c r="J4" s="7" t="s">
        <v>14</v>
      </c>
      <c r="K4" s="7" t="s">
        <v>12</v>
      </c>
      <c r="L4" s="7" t="s">
        <v>12</v>
      </c>
      <c r="M4" s="7" t="s">
        <v>12</v>
      </c>
      <c r="N4" s="7" t="s">
        <v>15</v>
      </c>
    </row>
    <row r="5" spans="1:15" x14ac:dyDescent="0.25">
      <c r="A5" s="4"/>
      <c r="B5" s="4"/>
      <c r="C5" s="32" t="s">
        <v>16</v>
      </c>
      <c r="D5" s="32"/>
      <c r="E5" s="4" t="s">
        <v>17</v>
      </c>
      <c r="F5" s="4" t="s">
        <v>2</v>
      </c>
      <c r="G5" s="4" t="s">
        <v>18</v>
      </c>
      <c r="H5" s="4" t="s">
        <v>39</v>
      </c>
      <c r="I5" s="4" t="s">
        <v>19</v>
      </c>
      <c r="J5" s="4" t="s">
        <v>20</v>
      </c>
      <c r="K5" s="4" t="s">
        <v>17</v>
      </c>
      <c r="L5" s="4" t="s">
        <v>2</v>
      </c>
      <c r="M5" s="4" t="s">
        <v>21</v>
      </c>
      <c r="N5" s="4" t="s">
        <v>20</v>
      </c>
    </row>
    <row r="6" spans="1:15" ht="84" customHeight="1" x14ac:dyDescent="0.25">
      <c r="A6" s="4"/>
      <c r="B6" s="4"/>
      <c r="C6" s="5" t="s">
        <v>22</v>
      </c>
      <c r="D6" s="5" t="s">
        <v>40</v>
      </c>
      <c r="E6" s="5" t="s">
        <v>40</v>
      </c>
      <c r="F6" s="5" t="s">
        <v>40</v>
      </c>
      <c r="G6" s="5" t="s">
        <v>40</v>
      </c>
      <c r="H6" s="5" t="s">
        <v>36</v>
      </c>
      <c r="I6" s="5" t="s">
        <v>41</v>
      </c>
      <c r="J6" s="5" t="s">
        <v>40</v>
      </c>
      <c r="K6" s="5" t="s">
        <v>23</v>
      </c>
      <c r="L6" s="5" t="s">
        <v>23</v>
      </c>
      <c r="M6" s="5" t="s">
        <v>23</v>
      </c>
      <c r="N6" s="5" t="s">
        <v>23</v>
      </c>
    </row>
    <row r="7" spans="1:15" x14ac:dyDescent="0.25">
      <c r="A7" s="4" t="s">
        <v>24</v>
      </c>
      <c r="B7" s="4" t="s">
        <v>25</v>
      </c>
      <c r="C7" s="4" t="s">
        <v>12</v>
      </c>
      <c r="D7" s="4" t="s">
        <v>12</v>
      </c>
      <c r="E7" s="4" t="s">
        <v>12</v>
      </c>
      <c r="F7" s="4" t="s">
        <v>12</v>
      </c>
      <c r="G7" s="4" t="s">
        <v>12</v>
      </c>
      <c r="H7" s="4" t="s">
        <v>13</v>
      </c>
      <c r="I7" s="4" t="s">
        <v>13</v>
      </c>
      <c r="J7" s="4" t="s">
        <v>14</v>
      </c>
      <c r="K7" s="4" t="s">
        <v>12</v>
      </c>
      <c r="L7" s="4" t="s">
        <v>12</v>
      </c>
      <c r="M7" s="4" t="s">
        <v>12</v>
      </c>
      <c r="N7" s="4" t="s">
        <v>26</v>
      </c>
      <c r="O7" s="6" t="s">
        <v>34</v>
      </c>
    </row>
    <row r="8" spans="1:15" x14ac:dyDescent="0.25">
      <c r="A8" s="6">
        <v>2023</v>
      </c>
      <c r="B8" s="19">
        <v>44927</v>
      </c>
      <c r="C8" s="20">
        <v>8.9144905560000005</v>
      </c>
      <c r="D8" s="21">
        <v>8.6950000000000003</v>
      </c>
      <c r="E8" s="21">
        <v>0.123</v>
      </c>
      <c r="F8" s="21">
        <v>1.0189999999999999</v>
      </c>
      <c r="G8" s="22">
        <f t="shared" ref="G8:G31" si="0">SUM(D8:F8)</f>
        <v>9.8369999999999997</v>
      </c>
      <c r="H8" s="20">
        <v>11.032042859053181</v>
      </c>
      <c r="I8" s="21">
        <v>11.137</v>
      </c>
      <c r="J8" s="22">
        <f t="shared" ref="J8:J31" si="1">SUM(G8+I8)</f>
        <v>20.974</v>
      </c>
      <c r="K8" s="20">
        <v>0.10857650000000001</v>
      </c>
      <c r="L8" s="20">
        <v>0.97018387669999995</v>
      </c>
      <c r="M8" s="20">
        <f t="shared" ref="M8:M18" si="2">L8+K8+C8</f>
        <v>9.9932509327000005</v>
      </c>
      <c r="N8" s="20">
        <f t="shared" ref="N8:N19" si="3">SUM(C8+H8+K8+L8)/O8</f>
        <v>0.67823528360494134</v>
      </c>
      <c r="O8" s="6">
        <f>B9-B8</f>
        <v>31</v>
      </c>
    </row>
    <row r="9" spans="1:15" x14ac:dyDescent="0.25">
      <c r="A9" s="6">
        <v>2023</v>
      </c>
      <c r="B9" s="19">
        <v>44958</v>
      </c>
      <c r="C9" s="20">
        <v>8.1315472910000004</v>
      </c>
      <c r="D9" s="23">
        <v>7.899</v>
      </c>
      <c r="E9" s="23">
        <v>0.108</v>
      </c>
      <c r="F9" s="23">
        <v>0.91400000000000003</v>
      </c>
      <c r="G9" s="22">
        <f t="shared" si="0"/>
        <v>8.9209999999999994</v>
      </c>
      <c r="H9" s="20">
        <v>10.027393399890755</v>
      </c>
      <c r="I9" s="23">
        <v>9.9760000000000009</v>
      </c>
      <c r="J9" s="22">
        <f t="shared" si="1"/>
        <v>18.896999999999998</v>
      </c>
      <c r="K9" s="20">
        <v>9.7550349999999994E-2</v>
      </c>
      <c r="L9" s="20">
        <v>0.83320724509999999</v>
      </c>
      <c r="M9" s="20">
        <f t="shared" si="2"/>
        <v>9.0623048860999997</v>
      </c>
      <c r="N9" s="20">
        <f t="shared" si="3"/>
        <v>0.68177493878538409</v>
      </c>
      <c r="O9" s="6">
        <f t="shared" ref="O9:O31" si="4">B10-B9</f>
        <v>28</v>
      </c>
    </row>
    <row r="10" spans="1:15" x14ac:dyDescent="0.25">
      <c r="A10" s="6">
        <v>2023</v>
      </c>
      <c r="B10" s="19">
        <v>44986</v>
      </c>
      <c r="C10" s="20">
        <v>8.9862695709999993</v>
      </c>
      <c r="D10" s="23">
        <v>9.0399999999999991</v>
      </c>
      <c r="E10" s="23">
        <v>0.112</v>
      </c>
      <c r="F10" s="23">
        <v>1.008</v>
      </c>
      <c r="G10" s="22">
        <f t="shared" si="0"/>
        <v>10.16</v>
      </c>
      <c r="H10" s="20">
        <v>10.937893187147465</v>
      </c>
      <c r="I10" s="23">
        <v>10.999000000000001</v>
      </c>
      <c r="J10" s="22">
        <f t="shared" si="1"/>
        <v>21.158999999999999</v>
      </c>
      <c r="K10" s="20">
        <v>0.10695959400000001</v>
      </c>
      <c r="L10" s="20">
        <v>0.94622051239999994</v>
      </c>
      <c r="M10" s="20">
        <f t="shared" si="2"/>
        <v>10.039449677399999</v>
      </c>
      <c r="N10" s="20">
        <f t="shared" si="3"/>
        <v>0.6766884795015311</v>
      </c>
      <c r="O10" s="6">
        <f t="shared" si="4"/>
        <v>31</v>
      </c>
    </row>
    <row r="11" spans="1:15" x14ac:dyDescent="0.25">
      <c r="A11" s="6">
        <v>2023</v>
      </c>
      <c r="B11" s="19">
        <v>45017</v>
      </c>
      <c r="C11" s="20">
        <v>8.6633473460000001</v>
      </c>
      <c r="D11" s="23">
        <v>8.6</v>
      </c>
      <c r="E11" s="23">
        <v>0.108</v>
      </c>
      <c r="F11" s="23">
        <v>1.069</v>
      </c>
      <c r="G11" s="22">
        <f t="shared" si="0"/>
        <v>9.777000000000001</v>
      </c>
      <c r="H11" s="20">
        <v>10.042929898285788</v>
      </c>
      <c r="I11" s="23">
        <v>10.269</v>
      </c>
      <c r="J11" s="22">
        <f t="shared" si="1"/>
        <v>20.045999999999999</v>
      </c>
      <c r="K11" s="20">
        <v>0.101122543</v>
      </c>
      <c r="L11" s="20">
        <v>0.90319612959999995</v>
      </c>
      <c r="M11" s="20">
        <f t="shared" si="2"/>
        <v>9.6676660186000003</v>
      </c>
      <c r="N11" s="20">
        <f t="shared" si="3"/>
        <v>0.65701986389619293</v>
      </c>
      <c r="O11" s="6">
        <f t="shared" si="4"/>
        <v>30</v>
      </c>
    </row>
    <row r="12" spans="1:15" x14ac:dyDescent="0.25">
      <c r="A12" s="6">
        <v>2023</v>
      </c>
      <c r="B12" s="19">
        <v>45047</v>
      </c>
      <c r="C12" s="20">
        <v>8.623140094</v>
      </c>
      <c r="D12" s="23">
        <v>8.7970000000000006</v>
      </c>
      <c r="E12" s="23">
        <v>4.4999999999999998E-2</v>
      </c>
      <c r="F12" s="23">
        <v>1.042</v>
      </c>
      <c r="G12" s="22">
        <f t="shared" si="0"/>
        <v>9.8840000000000003</v>
      </c>
      <c r="H12" s="20">
        <v>9.1730905713592357</v>
      </c>
      <c r="I12" s="23">
        <v>8.5690000000000008</v>
      </c>
      <c r="J12" s="22">
        <f t="shared" si="1"/>
        <v>18.453000000000003</v>
      </c>
      <c r="K12" s="20">
        <v>8.9161107000000003E-2</v>
      </c>
      <c r="L12" s="20">
        <v>0.88384237430000001</v>
      </c>
      <c r="M12" s="20">
        <f t="shared" si="2"/>
        <v>9.5961435752999993</v>
      </c>
      <c r="N12" s="20">
        <f t="shared" si="3"/>
        <v>0.60545916602126559</v>
      </c>
      <c r="O12" s="6">
        <f t="shared" si="4"/>
        <v>31</v>
      </c>
    </row>
    <row r="13" spans="1:15" x14ac:dyDescent="0.25">
      <c r="A13" s="6">
        <v>2023</v>
      </c>
      <c r="B13" s="19">
        <v>45078</v>
      </c>
      <c r="C13" s="20">
        <v>8.5836314960000006</v>
      </c>
      <c r="D13" s="24">
        <v>8.6720000000000006</v>
      </c>
      <c r="E13" s="24">
        <v>3.6999999999999998E-2</v>
      </c>
      <c r="F13" s="24">
        <v>0.91100000000000003</v>
      </c>
      <c r="G13" s="22">
        <f t="shared" si="0"/>
        <v>9.620000000000001</v>
      </c>
      <c r="H13" s="20">
        <v>8.9715080295360981</v>
      </c>
      <c r="I13" s="24">
        <v>7.5919999999999996</v>
      </c>
      <c r="J13" s="22">
        <f t="shared" si="1"/>
        <v>17.212</v>
      </c>
      <c r="K13" s="20">
        <v>7.3190500000000006E-2</v>
      </c>
      <c r="L13" s="20">
        <v>0.89300635549999996</v>
      </c>
      <c r="M13" s="20">
        <f t="shared" si="2"/>
        <v>9.5498283515000004</v>
      </c>
      <c r="N13" s="20">
        <f t="shared" si="3"/>
        <v>0.61737787936786992</v>
      </c>
      <c r="O13" s="6">
        <f t="shared" si="4"/>
        <v>30</v>
      </c>
    </row>
    <row r="14" spans="1:15" x14ac:dyDescent="0.25">
      <c r="A14" s="6">
        <v>2023</v>
      </c>
      <c r="B14" s="19">
        <v>45108</v>
      </c>
      <c r="C14" s="20">
        <v>9.0666574670000006</v>
      </c>
      <c r="D14" s="23">
        <v>9.0459999999999994</v>
      </c>
      <c r="E14" s="23">
        <v>8.8999999999999996E-2</v>
      </c>
      <c r="F14" s="23">
        <v>1.0169999999999999</v>
      </c>
      <c r="G14" s="22">
        <f t="shared" si="0"/>
        <v>10.151999999999999</v>
      </c>
      <c r="H14" s="20">
        <v>11.138289590891224</v>
      </c>
      <c r="I14" s="23">
        <v>10.076000000000001</v>
      </c>
      <c r="J14" s="22">
        <f t="shared" si="1"/>
        <v>20.228000000000002</v>
      </c>
      <c r="K14" s="20">
        <v>0.105323076</v>
      </c>
      <c r="L14" s="20">
        <v>1.0039689071999998</v>
      </c>
      <c r="M14" s="20">
        <f t="shared" si="2"/>
        <v>10.175949450200001</v>
      </c>
      <c r="N14" s="20">
        <f t="shared" si="3"/>
        <v>0.68755609809971696</v>
      </c>
      <c r="O14" s="6">
        <f t="shared" si="4"/>
        <v>31</v>
      </c>
    </row>
    <row r="15" spans="1:15" x14ac:dyDescent="0.25">
      <c r="A15" s="6">
        <v>2023</v>
      </c>
      <c r="B15" s="19">
        <v>45139</v>
      </c>
      <c r="C15" s="20">
        <v>8.7327804170000007</v>
      </c>
      <c r="D15" s="21">
        <v>8.8239999999999998</v>
      </c>
      <c r="E15" s="21">
        <v>0.11700000000000001</v>
      </c>
      <c r="F15" s="21">
        <v>0.98599999999999999</v>
      </c>
      <c r="G15" s="22">
        <f t="shared" si="0"/>
        <v>9.9270000000000014</v>
      </c>
      <c r="H15" s="20">
        <v>9.8342355315402834</v>
      </c>
      <c r="I15" s="21">
        <v>9.7360000000000007</v>
      </c>
      <c r="J15" s="22">
        <f t="shared" si="1"/>
        <v>19.663000000000004</v>
      </c>
      <c r="K15" s="20">
        <v>0.10513633</v>
      </c>
      <c r="L15" s="20">
        <v>0.94507461289999994</v>
      </c>
      <c r="M15" s="20">
        <f t="shared" si="2"/>
        <v>9.7829913599000005</v>
      </c>
      <c r="N15" s="20">
        <f t="shared" si="3"/>
        <v>0.63281377069162215</v>
      </c>
      <c r="O15" s="6">
        <f t="shared" si="4"/>
        <v>31</v>
      </c>
    </row>
    <row r="16" spans="1:15" x14ac:dyDescent="0.25">
      <c r="A16" s="6">
        <v>2023</v>
      </c>
      <c r="B16" s="19">
        <v>45170</v>
      </c>
      <c r="C16" s="20">
        <v>8.2299263329999999</v>
      </c>
      <c r="D16" s="23">
        <v>8</v>
      </c>
      <c r="E16" s="23">
        <v>8.4000000000000005E-2</v>
      </c>
      <c r="F16" s="23">
        <v>0.75900000000000001</v>
      </c>
      <c r="G16" s="22">
        <f t="shared" si="0"/>
        <v>8.843</v>
      </c>
      <c r="H16" s="20">
        <v>9.5736427380603271</v>
      </c>
      <c r="I16" s="23">
        <v>6.0519999999999996</v>
      </c>
      <c r="J16" s="22">
        <f t="shared" si="1"/>
        <v>14.895</v>
      </c>
      <c r="K16" s="20">
        <v>0.100485403</v>
      </c>
      <c r="L16" s="20">
        <v>0.87092142429999986</v>
      </c>
      <c r="M16" s="20">
        <f t="shared" si="2"/>
        <v>9.201333160299999</v>
      </c>
      <c r="N16" s="20">
        <f t="shared" si="3"/>
        <v>0.62583252994534422</v>
      </c>
      <c r="O16" s="6">
        <f t="shared" si="4"/>
        <v>30</v>
      </c>
    </row>
    <row r="17" spans="1:18" x14ac:dyDescent="0.25">
      <c r="A17" s="6">
        <v>2023</v>
      </c>
      <c r="B17" s="19">
        <v>45200</v>
      </c>
      <c r="C17" s="20">
        <v>9.0464445050000002</v>
      </c>
      <c r="D17" s="21">
        <v>8.7319999999999993</v>
      </c>
      <c r="E17" s="21">
        <v>0.105</v>
      </c>
      <c r="F17" s="21">
        <v>0.95199999999999996</v>
      </c>
      <c r="G17" s="22">
        <f t="shared" si="0"/>
        <v>9.7889999999999997</v>
      </c>
      <c r="H17" s="20">
        <v>10.996841809991984</v>
      </c>
      <c r="I17" s="21">
        <v>10.205</v>
      </c>
      <c r="J17" s="22">
        <f t="shared" si="1"/>
        <v>19.994</v>
      </c>
      <c r="K17" s="20">
        <v>0.102949553</v>
      </c>
      <c r="L17" s="20">
        <v>1.0325950976</v>
      </c>
      <c r="M17" s="20">
        <f t="shared" si="2"/>
        <v>10.1819891556</v>
      </c>
      <c r="N17" s="20">
        <f t="shared" si="3"/>
        <v>0.68318809566425753</v>
      </c>
      <c r="O17" s="6">
        <f t="shared" si="4"/>
        <v>31</v>
      </c>
    </row>
    <row r="18" spans="1:18" x14ac:dyDescent="0.25">
      <c r="A18" s="6">
        <v>2023</v>
      </c>
      <c r="B18" s="19">
        <v>45231</v>
      </c>
      <c r="C18" s="20">
        <v>8.7560970739999995</v>
      </c>
      <c r="D18" s="21">
        <v>8.6110000000000007</v>
      </c>
      <c r="E18" s="21">
        <v>0.114</v>
      </c>
      <c r="F18" s="21">
        <v>1.028</v>
      </c>
      <c r="G18" s="22">
        <f t="shared" si="0"/>
        <v>9.7530000000000019</v>
      </c>
      <c r="H18" s="20">
        <v>10.684140663752522</v>
      </c>
      <c r="I18" s="21">
        <v>10.949</v>
      </c>
      <c r="J18" s="22">
        <f t="shared" si="1"/>
        <v>20.702000000000002</v>
      </c>
      <c r="K18" s="20">
        <v>9.8844930999999997E-2</v>
      </c>
      <c r="L18" s="20">
        <v>0.99084384209999998</v>
      </c>
      <c r="M18" s="20">
        <f t="shared" si="2"/>
        <v>9.8457858471000002</v>
      </c>
      <c r="N18" s="20">
        <f t="shared" si="3"/>
        <v>0.68433088369508399</v>
      </c>
      <c r="O18" s="6">
        <f t="shared" si="4"/>
        <v>30</v>
      </c>
      <c r="P18" s="9"/>
    </row>
    <row r="19" spans="1:18" ht="15.75" customHeight="1" x14ac:dyDescent="0.25">
      <c r="A19" s="6">
        <v>2023</v>
      </c>
      <c r="B19" s="19">
        <v>45261</v>
      </c>
      <c r="C19" s="20">
        <v>8.9346923260000004</v>
      </c>
      <c r="D19" s="21">
        <v>9.2149999999999999</v>
      </c>
      <c r="E19" s="21">
        <v>0.11899999999999999</v>
      </c>
      <c r="F19" s="21">
        <v>1.1220000000000001</v>
      </c>
      <c r="G19" s="22">
        <f t="shared" si="0"/>
        <v>10.456</v>
      </c>
      <c r="H19" s="20">
        <v>10.914510470726842</v>
      </c>
      <c r="I19" s="21">
        <v>11.866</v>
      </c>
      <c r="J19" s="22">
        <f t="shared" si="1"/>
        <v>22.321999999999999</v>
      </c>
      <c r="K19" s="20">
        <v>0.10105851</v>
      </c>
      <c r="L19" s="20">
        <v>1.0145818359999998</v>
      </c>
      <c r="M19" s="20">
        <f>L19+K19+C19</f>
        <v>10.050332672</v>
      </c>
      <c r="N19" s="20">
        <f t="shared" si="3"/>
        <v>0.67628526266860789</v>
      </c>
      <c r="O19" s="6">
        <f t="shared" si="4"/>
        <v>31</v>
      </c>
    </row>
    <row r="20" spans="1:18" ht="15.75" customHeight="1" x14ac:dyDescent="0.25">
      <c r="A20" s="6">
        <v>2024</v>
      </c>
      <c r="B20" s="19">
        <v>45292</v>
      </c>
      <c r="C20" s="20">
        <v>8.843</v>
      </c>
      <c r="D20" s="21">
        <v>9</v>
      </c>
      <c r="E20" s="21">
        <v>0.114</v>
      </c>
      <c r="F20" s="21">
        <v>1.093</v>
      </c>
      <c r="G20" s="25">
        <f t="shared" si="0"/>
        <v>10.207000000000001</v>
      </c>
      <c r="H20" s="20">
        <v>11.73</v>
      </c>
      <c r="I20" s="21">
        <v>11.759</v>
      </c>
      <c r="J20" s="22">
        <f t="shared" si="1"/>
        <v>21.966000000000001</v>
      </c>
      <c r="K20" s="20">
        <v>0.1019</v>
      </c>
      <c r="L20" s="20">
        <v>1.1833</v>
      </c>
      <c r="M20" s="20">
        <f t="shared" ref="M20:M31" si="5">L20+K20+C20</f>
        <v>10.1282</v>
      </c>
      <c r="N20" s="20">
        <f>SUM(C20+H20+K20+L20)/O20</f>
        <v>0.70510322580645157</v>
      </c>
      <c r="O20" s="6">
        <f t="shared" si="4"/>
        <v>31</v>
      </c>
    </row>
    <row r="21" spans="1:18" x14ac:dyDescent="0.25">
      <c r="A21" s="6">
        <v>2024</v>
      </c>
      <c r="B21" s="19">
        <v>45323</v>
      </c>
      <c r="C21" s="20">
        <v>8.1969999999999992</v>
      </c>
      <c r="D21" s="21">
        <v>8.1349999999999998</v>
      </c>
      <c r="E21" s="21">
        <v>0.10299999999999999</v>
      </c>
      <c r="F21" s="21">
        <v>0.98299999999999998</v>
      </c>
      <c r="G21" s="22">
        <f t="shared" si="0"/>
        <v>9.2210000000000001</v>
      </c>
      <c r="H21" s="20">
        <v>10.651999999999999</v>
      </c>
      <c r="I21" s="21">
        <v>10.45</v>
      </c>
      <c r="J21" s="22">
        <f t="shared" si="1"/>
        <v>19.670999999999999</v>
      </c>
      <c r="K21" s="20">
        <v>9.3899999999999997E-2</v>
      </c>
      <c r="L21" s="20">
        <v>1.0408999999999999</v>
      </c>
      <c r="M21" s="20">
        <f t="shared" si="5"/>
        <v>9.3317999999999994</v>
      </c>
      <c r="N21" s="20">
        <f t="shared" ref="N21:N30" si="6">SUM(C21+H21+K21+L21)/O21</f>
        <v>0.68909655172413786</v>
      </c>
      <c r="O21" s="6">
        <f t="shared" si="4"/>
        <v>29</v>
      </c>
    </row>
    <row r="22" spans="1:18" x14ac:dyDescent="0.25">
      <c r="A22" s="6">
        <v>2024</v>
      </c>
      <c r="B22" s="19">
        <v>45352</v>
      </c>
      <c r="C22" s="20">
        <v>8.6869999999999994</v>
      </c>
      <c r="D22" s="21">
        <v>9.0890000000000004</v>
      </c>
      <c r="E22" s="21">
        <v>0.114</v>
      </c>
      <c r="F22" s="21">
        <v>1.095</v>
      </c>
      <c r="G22" s="25">
        <f t="shared" si="0"/>
        <v>10.298000000000002</v>
      </c>
      <c r="H22" s="20">
        <v>11.186999999999999</v>
      </c>
      <c r="I22" s="21">
        <v>11.347</v>
      </c>
      <c r="J22" s="25">
        <f t="shared" si="1"/>
        <v>21.645000000000003</v>
      </c>
      <c r="K22" s="20">
        <v>9.8699999999999996E-2</v>
      </c>
      <c r="L22" s="20">
        <v>1.1086</v>
      </c>
      <c r="M22" s="20">
        <f t="shared" si="5"/>
        <v>9.8942999999999994</v>
      </c>
      <c r="N22" s="20">
        <f t="shared" si="6"/>
        <v>0.68004193548387093</v>
      </c>
      <c r="O22" s="6">
        <f t="shared" si="4"/>
        <v>31</v>
      </c>
      <c r="R22" s="1"/>
    </row>
    <row r="23" spans="1:18" x14ac:dyDescent="0.25">
      <c r="A23" s="6">
        <v>2024</v>
      </c>
      <c r="B23" s="19">
        <v>45383</v>
      </c>
      <c r="C23" s="20">
        <v>8.4060000000000006</v>
      </c>
      <c r="D23" s="21">
        <v>8.7729999999999997</v>
      </c>
      <c r="E23" s="21">
        <v>9.4E-2</v>
      </c>
      <c r="F23" s="21">
        <v>1.107</v>
      </c>
      <c r="G23" s="25">
        <f t="shared" si="0"/>
        <v>9.9739999999999984</v>
      </c>
      <c r="H23" s="20">
        <v>9.718</v>
      </c>
      <c r="I23" s="21">
        <v>10.404999999999999</v>
      </c>
      <c r="J23" s="25">
        <f t="shared" si="1"/>
        <v>20.378999999999998</v>
      </c>
      <c r="K23" s="20">
        <v>9.4100000000000003E-2</v>
      </c>
      <c r="L23" s="20">
        <v>1.0358000000000001</v>
      </c>
      <c r="M23" s="20">
        <f t="shared" si="5"/>
        <v>9.5359000000000016</v>
      </c>
      <c r="N23" s="20">
        <f t="shared" si="6"/>
        <v>0.64179666666666668</v>
      </c>
      <c r="O23" s="6">
        <f t="shared" si="4"/>
        <v>30</v>
      </c>
      <c r="R23" s="13"/>
    </row>
    <row r="24" spans="1:18" x14ac:dyDescent="0.25">
      <c r="A24" s="6">
        <v>2024</v>
      </c>
      <c r="B24" s="19">
        <v>45413</v>
      </c>
      <c r="C24" s="20">
        <v>8.0890000000000004</v>
      </c>
      <c r="D24" s="21">
        <v>8.3699999999999992</v>
      </c>
      <c r="E24" s="21">
        <v>0.114</v>
      </c>
      <c r="F24" s="21">
        <v>1.0980000000000001</v>
      </c>
      <c r="G24" s="22">
        <f t="shared" si="0"/>
        <v>9.5820000000000007</v>
      </c>
      <c r="H24" s="20">
        <v>9.7780000000000005</v>
      </c>
      <c r="I24" s="21">
        <v>9.9870000000000001</v>
      </c>
      <c r="J24" s="22">
        <f t="shared" si="1"/>
        <v>19.569000000000003</v>
      </c>
      <c r="K24" s="20">
        <v>9.6699999999999994E-2</v>
      </c>
      <c r="L24" s="20">
        <v>1.036</v>
      </c>
      <c r="M24" s="20">
        <f t="shared" si="5"/>
        <v>9.2217000000000002</v>
      </c>
      <c r="N24" s="20">
        <f t="shared" si="6"/>
        <v>0.61289354838709675</v>
      </c>
      <c r="O24" s="6">
        <f t="shared" si="4"/>
        <v>31</v>
      </c>
      <c r="R24" s="13"/>
    </row>
    <row r="25" spans="1:18" x14ac:dyDescent="0.25">
      <c r="A25" s="6">
        <v>2024</v>
      </c>
      <c r="B25" s="19">
        <v>45444</v>
      </c>
      <c r="C25" s="20">
        <v>8.24</v>
      </c>
      <c r="D25" s="21">
        <v>8.1959999999999997</v>
      </c>
      <c r="E25" s="21">
        <v>9.4E-2</v>
      </c>
      <c r="F25" s="21">
        <v>1.0649999999999999</v>
      </c>
      <c r="G25" s="22">
        <f t="shared" si="0"/>
        <v>9.3549999999999986</v>
      </c>
      <c r="H25" s="20">
        <v>9.5790000000000006</v>
      </c>
      <c r="I25" s="21">
        <v>10.372999999999999</v>
      </c>
      <c r="J25" s="25">
        <f t="shared" si="1"/>
        <v>19.727999999999998</v>
      </c>
      <c r="K25" s="20">
        <v>8.9200000000000002E-2</v>
      </c>
      <c r="L25" s="20">
        <v>1.0501</v>
      </c>
      <c r="M25" s="20">
        <f t="shared" si="5"/>
        <v>9.3793000000000006</v>
      </c>
      <c r="N25" s="20">
        <f t="shared" si="6"/>
        <v>0.63194333333333352</v>
      </c>
      <c r="O25" s="6">
        <f t="shared" si="4"/>
        <v>30</v>
      </c>
      <c r="R25" s="13"/>
    </row>
    <row r="26" spans="1:18" x14ac:dyDescent="0.25">
      <c r="A26" s="6">
        <v>2024</v>
      </c>
      <c r="B26" s="19">
        <v>45474</v>
      </c>
      <c r="C26" s="20">
        <v>8.4949999999999992</v>
      </c>
      <c r="D26" s="21">
        <v>9.0020000000000007</v>
      </c>
      <c r="E26" s="21">
        <v>0.113</v>
      </c>
      <c r="F26" s="21">
        <v>1.1519999999999999</v>
      </c>
      <c r="G26" s="25">
        <f t="shared" si="0"/>
        <v>10.266999999999999</v>
      </c>
      <c r="H26" s="20">
        <v>9.9440000000000008</v>
      </c>
      <c r="I26" s="21">
        <v>11.180999999999999</v>
      </c>
      <c r="J26" s="25">
        <f t="shared" si="1"/>
        <v>21.448</v>
      </c>
      <c r="K26" s="20">
        <v>9.1200000000000003E-2</v>
      </c>
      <c r="L26" s="20">
        <v>1.0577000000000001</v>
      </c>
      <c r="M26" s="20">
        <f t="shared" si="5"/>
        <v>9.6438999999999986</v>
      </c>
      <c r="N26" s="20">
        <f t="shared" si="6"/>
        <v>0.6318677419354839</v>
      </c>
      <c r="O26" s="6">
        <f t="shared" si="4"/>
        <v>31</v>
      </c>
      <c r="R26" s="13"/>
    </row>
    <row r="27" spans="1:18" x14ac:dyDescent="0.25">
      <c r="A27" s="6">
        <v>2024</v>
      </c>
      <c r="B27" s="19">
        <v>45505</v>
      </c>
      <c r="C27" s="20">
        <v>8.093</v>
      </c>
      <c r="D27" s="30">
        <v>8.6999999999999993</v>
      </c>
      <c r="E27" s="30">
        <v>9.5000000000000001E-2</v>
      </c>
      <c r="F27" s="30">
        <v>0.97399999999999998</v>
      </c>
      <c r="G27" s="25">
        <f t="shared" si="0"/>
        <v>9.7690000000000001</v>
      </c>
      <c r="H27" s="20">
        <v>9.7530000000000001</v>
      </c>
      <c r="I27" s="30">
        <v>10.81</v>
      </c>
      <c r="J27" s="25">
        <f t="shared" si="1"/>
        <v>20.579000000000001</v>
      </c>
      <c r="K27" s="20">
        <v>9.4299999999999995E-2</v>
      </c>
      <c r="L27" s="20">
        <v>1.0660000000000001</v>
      </c>
      <c r="M27" s="20">
        <f t="shared" si="5"/>
        <v>9.2532999999999994</v>
      </c>
      <c r="N27" s="20">
        <f t="shared" si="6"/>
        <v>0.61310645161290322</v>
      </c>
      <c r="O27" s="6">
        <f t="shared" si="4"/>
        <v>31</v>
      </c>
      <c r="R27" s="13"/>
    </row>
    <row r="28" spans="1:18" x14ac:dyDescent="0.25">
      <c r="A28" s="6">
        <v>2024</v>
      </c>
      <c r="B28" s="19">
        <v>45536</v>
      </c>
      <c r="C28" s="20">
        <v>7.4790000000000001</v>
      </c>
      <c r="D28" s="30"/>
      <c r="E28" s="30"/>
      <c r="F28" s="30"/>
      <c r="G28" s="25">
        <f t="shared" si="0"/>
        <v>0</v>
      </c>
      <c r="H28" s="20">
        <v>7.4779999999999998</v>
      </c>
      <c r="I28" s="30"/>
      <c r="J28" s="25">
        <f t="shared" si="1"/>
        <v>0</v>
      </c>
      <c r="K28" s="20">
        <v>9.0499999999999997E-2</v>
      </c>
      <c r="L28" s="20">
        <v>0.68300000000000005</v>
      </c>
      <c r="M28" s="20">
        <f t="shared" si="5"/>
        <v>8.2524999999999995</v>
      </c>
      <c r="N28" s="20">
        <f t="shared" si="6"/>
        <v>0.52434999999999998</v>
      </c>
      <c r="O28" s="6">
        <f t="shared" si="4"/>
        <v>30</v>
      </c>
    </row>
    <row r="29" spans="1:18" x14ac:dyDescent="0.25">
      <c r="A29" s="6">
        <v>2024</v>
      </c>
      <c r="B29" s="19">
        <v>45566</v>
      </c>
      <c r="C29" s="20">
        <v>8.077</v>
      </c>
      <c r="D29" s="30"/>
      <c r="E29" s="30"/>
      <c r="F29" s="30"/>
      <c r="G29" s="25">
        <f t="shared" si="0"/>
        <v>0</v>
      </c>
      <c r="H29" s="20">
        <v>10.169</v>
      </c>
      <c r="I29" s="30"/>
      <c r="J29" s="25">
        <f t="shared" si="1"/>
        <v>0</v>
      </c>
      <c r="K29" s="20">
        <v>9.2499999999999999E-2</v>
      </c>
      <c r="L29" s="20">
        <v>1.0719000000000001</v>
      </c>
      <c r="M29" s="20">
        <f t="shared" si="5"/>
        <v>9.2414000000000005</v>
      </c>
      <c r="N29" s="20">
        <f t="shared" si="6"/>
        <v>0.62614193548387109</v>
      </c>
      <c r="O29" s="6">
        <f t="shared" si="4"/>
        <v>31</v>
      </c>
    </row>
    <row r="30" spans="1:18" x14ac:dyDescent="0.25">
      <c r="A30" s="6">
        <v>2024</v>
      </c>
      <c r="B30" s="19">
        <v>45597</v>
      </c>
      <c r="C30" s="20">
        <v>8.0220000000000002</v>
      </c>
      <c r="D30" s="30"/>
      <c r="E30" s="30"/>
      <c r="F30" s="30"/>
      <c r="G30" s="25">
        <f t="shared" si="0"/>
        <v>0</v>
      </c>
      <c r="H30" s="20">
        <v>10.484999999999999</v>
      </c>
      <c r="I30" s="30"/>
      <c r="J30" s="25">
        <f t="shared" si="1"/>
        <v>0</v>
      </c>
      <c r="K30" s="20">
        <v>8.9099999999999999E-2</v>
      </c>
      <c r="L30" s="20">
        <v>1.1109</v>
      </c>
      <c r="M30" s="20">
        <f t="shared" si="5"/>
        <v>9.2219999999999995</v>
      </c>
      <c r="N30" s="20">
        <f t="shared" si="6"/>
        <v>0.65689999999999993</v>
      </c>
      <c r="O30" s="6">
        <f t="shared" si="4"/>
        <v>30</v>
      </c>
    </row>
    <row r="31" spans="1:18" x14ac:dyDescent="0.25">
      <c r="A31" s="6">
        <v>2024</v>
      </c>
      <c r="B31" s="19">
        <v>45627</v>
      </c>
      <c r="C31" s="20">
        <v>8.8529999999999998</v>
      </c>
      <c r="D31" s="30"/>
      <c r="E31" s="30"/>
      <c r="F31" s="30"/>
      <c r="G31" s="25">
        <f t="shared" si="0"/>
        <v>0</v>
      </c>
      <c r="H31" s="20">
        <v>10.987</v>
      </c>
      <c r="I31" s="30"/>
      <c r="J31" s="25">
        <f t="shared" si="1"/>
        <v>0</v>
      </c>
      <c r="K31" s="20">
        <v>9.1999999999999998E-2</v>
      </c>
      <c r="L31" s="20">
        <v>1.1846000000000001</v>
      </c>
      <c r="M31" s="20">
        <f t="shared" si="5"/>
        <v>10.1296</v>
      </c>
      <c r="N31" s="20">
        <f>SUM(C31+H31+K31+L31)/O31</f>
        <v>0.68118064516129029</v>
      </c>
      <c r="O31" s="6">
        <f t="shared" si="4"/>
        <v>31</v>
      </c>
    </row>
    <row r="32" spans="1:18" x14ac:dyDescent="0.25">
      <c r="B32" s="18">
        <v>45658</v>
      </c>
    </row>
    <row r="33" spans="1:10" x14ac:dyDescent="0.25">
      <c r="E33" s="15"/>
      <c r="H33" s="15"/>
      <c r="J33" s="2"/>
    </row>
    <row r="34" spans="1:10" x14ac:dyDescent="0.25">
      <c r="A34" s="10" t="s">
        <v>27</v>
      </c>
    </row>
    <row r="35" spans="1:10" x14ac:dyDescent="0.25">
      <c r="A35" s="10" t="s">
        <v>28</v>
      </c>
    </row>
    <row r="36" spans="1:10" x14ac:dyDescent="0.25">
      <c r="A36" s="10"/>
    </row>
    <row r="37" spans="1:10" x14ac:dyDescent="0.25">
      <c r="A37" s="3"/>
    </row>
    <row r="46" spans="1:10" x14ac:dyDescent="0.25">
      <c r="A46" s="3"/>
      <c r="B46" s="3"/>
      <c r="C46" s="3"/>
      <c r="D46" s="3"/>
    </row>
    <row r="47" spans="1:10" ht="15.75" x14ac:dyDescent="0.25">
      <c r="D47" s="11"/>
    </row>
  </sheetData>
  <dataConsolidate>
    <dataRefs count="1">
      <dataRef ref="C6:C17" sheet="produksjonsdata-Sm3"/>
    </dataRefs>
  </dataConsolidate>
  <mergeCells count="2">
    <mergeCell ref="C5:D5"/>
    <mergeCell ref="C2:D2"/>
  </mergeCells>
  <printOptions gridLines="1"/>
  <pageMargins left="0.23622047244094491" right="0.23622047244094491" top="0.74803149606299213" bottom="0.74803149606299213" header="0.31496062992125984" footer="0.31496062992125984"/>
  <pageSetup paperSize="9" scale="49" orientation="landscape" r:id="rId1"/>
  <drawing r:id="rId2"/>
  <webPublishItems count="2">
    <webPublishItem id="9829" divId="Kopi av Data-til ODs-kvartalrtapport_9829" sourceType="range" sourceRef="A2:J31" destinationFile="C:\Users\imv\Desktop\Diverse til nettet\Sokkelåret\3.kvartal\exel-filer\Prod_data_Sm3.mht"/>
    <webPublishItem id="10186" divId="Prod_data_pressemelding-1 (4)_10186" sourceType="range" sourceRef="A2:M35" destinationFile="C:\Users\imv\Desktop\Prod-aug\Prod_data_pressemelding-aug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S49"/>
  <sheetViews>
    <sheetView topLeftCell="A2" zoomScale="85" zoomScaleNormal="85" workbookViewId="0">
      <selection activeCell="F27" sqref="F27"/>
    </sheetView>
  </sheetViews>
  <sheetFormatPr baseColWidth="10" defaultColWidth="11.42578125" defaultRowHeight="15" x14ac:dyDescent="0.25"/>
  <cols>
    <col min="1" max="1" width="23" customWidth="1"/>
    <col min="8" max="8" width="12.42578125" customWidth="1"/>
    <col min="9" max="9" width="12.5703125" customWidth="1"/>
    <col min="10" max="10" width="15.42578125" customWidth="1"/>
    <col min="11" max="11" width="12.5703125" customWidth="1"/>
    <col min="13" max="13" width="14.5703125" customWidth="1"/>
    <col min="14" max="14" width="13.42578125" customWidth="1"/>
    <col min="15" max="15" width="10.5703125" bestFit="1" customWidth="1"/>
  </cols>
  <sheetData>
    <row r="2" spans="1:16" x14ac:dyDescent="0.25">
      <c r="A2" s="7"/>
      <c r="B2" s="7"/>
      <c r="C2" s="33" t="s">
        <v>0</v>
      </c>
      <c r="D2" s="33"/>
      <c r="E2" s="7" t="s">
        <v>1</v>
      </c>
      <c r="F2" s="7" t="s">
        <v>2</v>
      </c>
      <c r="G2" s="7" t="s">
        <v>3</v>
      </c>
      <c r="H2" s="7" t="s">
        <v>4</v>
      </c>
      <c r="I2" s="7" t="s">
        <v>4</v>
      </c>
      <c r="J2" s="7" t="s">
        <v>5</v>
      </c>
      <c r="K2" s="7" t="s">
        <v>1</v>
      </c>
      <c r="L2" s="7" t="s">
        <v>2</v>
      </c>
      <c r="M2" s="7" t="s">
        <v>3</v>
      </c>
      <c r="N2" s="7" t="s">
        <v>5</v>
      </c>
    </row>
    <row r="3" spans="1:16" ht="75" x14ac:dyDescent="0.25">
      <c r="A3" s="7"/>
      <c r="B3" s="7"/>
      <c r="C3" s="8" t="s">
        <v>6</v>
      </c>
      <c r="D3" s="8" t="s">
        <v>7</v>
      </c>
      <c r="E3" s="8" t="s">
        <v>7</v>
      </c>
      <c r="F3" s="8" t="s">
        <v>7</v>
      </c>
      <c r="G3" s="8" t="s">
        <v>7</v>
      </c>
      <c r="H3" s="8" t="s">
        <v>35</v>
      </c>
      <c r="I3" s="8" t="s">
        <v>8</v>
      </c>
      <c r="J3" s="8" t="s">
        <v>7</v>
      </c>
      <c r="K3" s="8" t="s">
        <v>9</v>
      </c>
      <c r="L3" s="8" t="s">
        <v>9</v>
      </c>
      <c r="M3" s="8" t="s">
        <v>9</v>
      </c>
      <c r="N3" s="8" t="s">
        <v>9</v>
      </c>
    </row>
    <row r="4" spans="1:16" x14ac:dyDescent="0.25">
      <c r="A4" s="7" t="s">
        <v>10</v>
      </c>
      <c r="B4" s="7" t="s">
        <v>11</v>
      </c>
      <c r="C4" s="7" t="s">
        <v>29</v>
      </c>
      <c r="D4" s="7" t="s">
        <v>29</v>
      </c>
      <c r="E4" s="7" t="s">
        <v>29</v>
      </c>
      <c r="F4" s="7" t="s">
        <v>29</v>
      </c>
      <c r="G4" s="7" t="s">
        <v>29</v>
      </c>
      <c r="H4" s="7" t="s">
        <v>30</v>
      </c>
      <c r="I4" s="7" t="s">
        <v>30</v>
      </c>
      <c r="J4" s="7" t="s">
        <v>31</v>
      </c>
      <c r="K4" s="7" t="s">
        <v>29</v>
      </c>
      <c r="L4" s="7" t="s">
        <v>29</v>
      </c>
      <c r="M4" s="7" t="s">
        <v>29</v>
      </c>
      <c r="N4" s="7" t="s">
        <v>15</v>
      </c>
    </row>
    <row r="5" spans="1:16" x14ac:dyDescent="0.25">
      <c r="A5" s="4"/>
      <c r="B5" s="4"/>
      <c r="C5" s="32" t="s">
        <v>16</v>
      </c>
      <c r="D5" s="32"/>
      <c r="E5" s="4" t="s">
        <v>17</v>
      </c>
      <c r="F5" s="4" t="s">
        <v>2</v>
      </c>
      <c r="G5" s="4" t="s">
        <v>18</v>
      </c>
      <c r="H5" s="4" t="s">
        <v>19</v>
      </c>
      <c r="I5" s="4" t="s">
        <v>19</v>
      </c>
      <c r="J5" s="4" t="s">
        <v>20</v>
      </c>
      <c r="K5" s="4" t="s">
        <v>17</v>
      </c>
      <c r="L5" s="4" t="s">
        <v>2</v>
      </c>
      <c r="M5" s="4" t="s">
        <v>21</v>
      </c>
      <c r="N5" s="4" t="s">
        <v>20</v>
      </c>
    </row>
    <row r="6" spans="1:16" ht="71.25" customHeight="1" x14ac:dyDescent="0.25">
      <c r="A6" s="4"/>
      <c r="B6" s="4"/>
      <c r="C6" s="5" t="s">
        <v>22</v>
      </c>
      <c r="D6" s="5" t="s">
        <v>40</v>
      </c>
      <c r="E6" s="5" t="s">
        <v>40</v>
      </c>
      <c r="F6" s="5" t="s">
        <v>40</v>
      </c>
      <c r="G6" s="5" t="s">
        <v>40</v>
      </c>
      <c r="H6" s="5" t="s">
        <v>37</v>
      </c>
      <c r="I6" s="5" t="s">
        <v>41</v>
      </c>
      <c r="J6" s="5" t="s">
        <v>40</v>
      </c>
      <c r="K6" s="5" t="s">
        <v>23</v>
      </c>
      <c r="L6" s="5" t="s">
        <v>23</v>
      </c>
      <c r="M6" s="5" t="s">
        <v>23</v>
      </c>
      <c r="N6" s="5" t="s">
        <v>23</v>
      </c>
    </row>
    <row r="7" spans="1:16" x14ac:dyDescent="0.25">
      <c r="A7" s="4" t="s">
        <v>24</v>
      </c>
      <c r="B7" s="4" t="s">
        <v>25</v>
      </c>
      <c r="C7" s="4" t="s">
        <v>32</v>
      </c>
      <c r="D7" s="4" t="s">
        <v>32</v>
      </c>
      <c r="E7" s="4" t="s">
        <v>32</v>
      </c>
      <c r="F7" s="4" t="s">
        <v>32</v>
      </c>
      <c r="G7" s="4" t="s">
        <v>32</v>
      </c>
      <c r="H7" s="4" t="s">
        <v>33</v>
      </c>
      <c r="I7" s="4" t="s">
        <v>33</v>
      </c>
      <c r="J7" s="4" t="s">
        <v>26</v>
      </c>
      <c r="K7" s="4" t="s">
        <v>32</v>
      </c>
      <c r="L7" s="4" t="s">
        <v>32</v>
      </c>
      <c r="M7" s="4" t="s">
        <v>32</v>
      </c>
      <c r="N7" s="4" t="s">
        <v>26</v>
      </c>
      <c r="O7" s="6" t="s">
        <v>34</v>
      </c>
    </row>
    <row r="8" spans="1:16" x14ac:dyDescent="0.25">
      <c r="A8" s="6">
        <f>'produksjonsdata-Sm3'!A8</f>
        <v>2023</v>
      </c>
      <c r="B8" s="19">
        <f>'produksjonsdata-Sm3'!B8</f>
        <v>44927</v>
      </c>
      <c r="C8" s="26">
        <f>'produksjonsdata-Sm3'!C8*6.29/'produksjonsdata-per dag'!$O8</f>
        <v>1.8087788902335484</v>
      </c>
      <c r="D8" s="26">
        <f>'produksjonsdata-Sm3'!D8*6.29/'produksjonsdata-per dag'!$O8</f>
        <v>1.7642435483870968</v>
      </c>
      <c r="E8" s="26">
        <f>'produksjonsdata-Sm3'!E8*6.29/'produksjonsdata-per dag'!$O8</f>
        <v>2.4957096774193548E-2</v>
      </c>
      <c r="F8" s="26">
        <f>'produksjonsdata-Sm3'!F8*6.29/'produksjonsdata-per dag'!$O8</f>
        <v>0.20675838709677416</v>
      </c>
      <c r="G8" s="26">
        <f>'produksjonsdata-Sm3'!G8*6.29/'produksjonsdata-per dag'!$O8</f>
        <v>1.9959590322580645</v>
      </c>
      <c r="H8" s="26">
        <f>'produksjonsdata-Sm3'!H8*1000/'produksjonsdata-per dag'!$O8</f>
        <v>355.87235029203811</v>
      </c>
      <c r="I8" s="26">
        <f>'produksjonsdata-Sm3'!I8*1000/'produksjonsdata-per dag'!$O8</f>
        <v>359.25806451612902</v>
      </c>
      <c r="J8" s="26">
        <f>'produksjonsdata-Sm3'!J8/O8</f>
        <v>0.67658064516129035</v>
      </c>
      <c r="K8" s="26">
        <f>'produksjonsdata-Sm3'!K8*6.29/'produksjonsdata-per dag'!$O8</f>
        <v>2.2030522096774193E-2</v>
      </c>
      <c r="L8" s="26">
        <f>'produksjonsdata-Sm3'!L8*6.29/'produksjonsdata-per dag'!$O8</f>
        <v>0.19685343820783871</v>
      </c>
      <c r="M8" s="26">
        <f>L8+K8+C8</f>
        <v>2.0276628505381615</v>
      </c>
      <c r="N8" s="20">
        <f>'produksjonsdata-Sm3'!N8</f>
        <v>0.67823528360494134</v>
      </c>
      <c r="O8" s="6">
        <f>B9-B8</f>
        <v>31</v>
      </c>
      <c r="P8">
        <f>H8/L8</f>
        <v>1807.8035798201631</v>
      </c>
    </row>
    <row r="9" spans="1:16" x14ac:dyDescent="0.25">
      <c r="A9" s="6">
        <f>'produksjonsdata-Sm3'!A9</f>
        <v>2023</v>
      </c>
      <c r="B9" s="19">
        <f>'produksjonsdata-Sm3'!B9</f>
        <v>44958</v>
      </c>
      <c r="C9" s="26">
        <f>'produksjonsdata-Sm3'!C9*6.29/'produksjonsdata-per dag'!$O9</f>
        <v>1.8266940164425001</v>
      </c>
      <c r="D9" s="26">
        <f>'produksjonsdata-Sm3'!D9*6.29/'produksjonsdata-per dag'!$O9</f>
        <v>1.7744539285714287</v>
      </c>
      <c r="E9" s="26">
        <f>'produksjonsdata-Sm3'!E9*6.29/'produksjonsdata-per dag'!$O9</f>
        <v>2.4261428571428573E-2</v>
      </c>
      <c r="F9" s="26">
        <f>'produksjonsdata-Sm3'!F9*6.29/'produksjonsdata-per dag'!$O9</f>
        <v>0.20532357142857144</v>
      </c>
      <c r="G9" s="26">
        <f>'produksjonsdata-Sm3'!G9*6.29/'produksjonsdata-per dag'!$O9</f>
        <v>2.0040389285714286</v>
      </c>
      <c r="H9" s="26">
        <f>'produksjonsdata-Sm3'!H9*1000/'produksjonsdata-per dag'!$O9</f>
        <v>358.12119285324127</v>
      </c>
      <c r="I9" s="26">
        <f>'produksjonsdata-Sm3'!I9*1000/'produksjonsdata-per dag'!$O9</f>
        <v>356.28571428571428</v>
      </c>
      <c r="J9" s="26">
        <f>'produksjonsdata-Sm3'!J9/O9</f>
        <v>0.67489285714285707</v>
      </c>
      <c r="K9" s="26">
        <f>'produksjonsdata-Sm3'!K9*6.29/'produksjonsdata-per dag'!$O9</f>
        <v>2.1913989339285712E-2</v>
      </c>
      <c r="L9" s="26">
        <f>'produksjonsdata-Sm3'!L9*6.29/'produksjonsdata-per dag'!$O9</f>
        <v>0.18717405613139285</v>
      </c>
      <c r="M9" s="26">
        <f t="shared" ref="M9:M19" si="0">L9+K9+C9</f>
        <v>2.0357820619131788</v>
      </c>
      <c r="N9" s="20">
        <f>'produksjonsdata-Sm3'!N9</f>
        <v>0.68177493878538409</v>
      </c>
      <c r="O9" s="6">
        <f t="shared" ref="O9:O31" si="1">B10-B9</f>
        <v>28</v>
      </c>
      <c r="P9">
        <f t="shared" ref="P9:P31" si="2">H9/L9</f>
        <v>1913.3057233201516</v>
      </c>
    </row>
    <row r="10" spans="1:16" x14ac:dyDescent="0.25">
      <c r="A10" s="6">
        <f>'produksjonsdata-Sm3'!A10</f>
        <v>2023</v>
      </c>
      <c r="B10" s="19">
        <f>'produksjonsdata-Sm3'!B10</f>
        <v>44986</v>
      </c>
      <c r="C10" s="26">
        <f>'produksjonsdata-Sm3'!C10*6.29/'produksjonsdata-per dag'!$O10</f>
        <v>1.823343083922258</v>
      </c>
      <c r="D10" s="26">
        <f>'produksjonsdata-Sm3'!D10*6.29/'produksjonsdata-per dag'!$O10</f>
        <v>1.8342451612903223</v>
      </c>
      <c r="E10" s="26">
        <f>'produksjonsdata-Sm3'!E10*6.29/'produksjonsdata-per dag'!$O10</f>
        <v>2.2725161290322579E-2</v>
      </c>
      <c r="F10" s="26">
        <f>'produksjonsdata-Sm3'!F10*6.29/'produksjonsdata-per dag'!$O10</f>
        <v>0.20452645161290323</v>
      </c>
      <c r="G10" s="26">
        <f>'produksjonsdata-Sm3'!G10*6.29/'produksjonsdata-per dag'!$O10</f>
        <v>2.0614967741935484</v>
      </c>
      <c r="H10" s="26">
        <f>'produksjonsdata-Sm3'!H10*1000/'produksjonsdata-per dag'!$O10</f>
        <v>352.83526410153115</v>
      </c>
      <c r="I10" s="26">
        <f>'produksjonsdata-Sm3'!I10*1000/'produksjonsdata-per dag'!$O10</f>
        <v>354.80645161290323</v>
      </c>
      <c r="J10" s="26">
        <f>'produksjonsdata-Sm3'!J10/O10</f>
        <v>0.68254838709677412</v>
      </c>
      <c r="K10" s="26">
        <f>'produksjonsdata-Sm3'!K10*6.29/'produksjonsdata-per dag'!$O10</f>
        <v>2.1702446653548389E-2</v>
      </c>
      <c r="L10" s="26">
        <f>'produksjonsdata-Sm3'!L10*6.29/'produksjonsdata-per dag'!$O10</f>
        <v>0.19199119429019354</v>
      </c>
      <c r="M10" s="26">
        <f t="shared" si="0"/>
        <v>2.0370367248659997</v>
      </c>
      <c r="N10" s="20">
        <f>'produksjonsdata-Sm3'!N10</f>
        <v>0.6766884795015311</v>
      </c>
      <c r="O10" s="6">
        <f t="shared" si="1"/>
        <v>31</v>
      </c>
      <c r="P10">
        <f t="shared" si="2"/>
        <v>1837.7679528792492</v>
      </c>
    </row>
    <row r="11" spans="1:16" x14ac:dyDescent="0.25">
      <c r="A11" s="6">
        <f>'produksjonsdata-Sm3'!A11</f>
        <v>2023</v>
      </c>
      <c r="B11" s="19">
        <f>'produksjonsdata-Sm3'!B11</f>
        <v>45017</v>
      </c>
      <c r="C11" s="26">
        <f>'produksjonsdata-Sm3'!C11*6.29/'produksjonsdata-per dag'!$O11</f>
        <v>1.8164151602113334</v>
      </c>
      <c r="D11" s="26">
        <f>'produksjonsdata-Sm3'!D11*6.29/'produksjonsdata-per dag'!$O11</f>
        <v>1.8031333333333335</v>
      </c>
      <c r="E11" s="26">
        <f>'produksjonsdata-Sm3'!E11*6.29/'produksjonsdata-per dag'!$O11</f>
        <v>2.2644000000000001E-2</v>
      </c>
      <c r="F11" s="26">
        <f>'produksjonsdata-Sm3'!F11*6.29/'produksjonsdata-per dag'!$O11</f>
        <v>0.22413366666666665</v>
      </c>
      <c r="G11" s="26">
        <f>'produksjonsdata-Sm3'!G11*6.29/'produksjonsdata-per dag'!$O11</f>
        <v>2.0499110000000003</v>
      </c>
      <c r="H11" s="26">
        <f>'produksjonsdata-Sm3'!H11*1000/'produksjonsdata-per dag'!$O11</f>
        <v>334.76432994285955</v>
      </c>
      <c r="I11" s="26">
        <f>'produksjonsdata-Sm3'!I11*1000/'produksjonsdata-per dag'!$O11</f>
        <v>342.3</v>
      </c>
      <c r="J11" s="26">
        <f>'produksjonsdata-Sm3'!J11/O11</f>
        <v>0.66820000000000002</v>
      </c>
      <c r="K11" s="26">
        <f>'produksjonsdata-Sm3'!K11*6.29/'produksjonsdata-per dag'!$O11</f>
        <v>2.1202026515666664E-2</v>
      </c>
      <c r="L11" s="26">
        <f>'produksjonsdata-Sm3'!L11*6.29/'produksjonsdata-per dag'!$O11</f>
        <v>0.18937012183946667</v>
      </c>
      <c r="M11" s="26">
        <f t="shared" si="0"/>
        <v>2.0269873085664667</v>
      </c>
      <c r="N11" s="20">
        <f>'produksjonsdata-Sm3'!N11</f>
        <v>0.65701986389619293</v>
      </c>
      <c r="O11" s="6">
        <f t="shared" si="1"/>
        <v>30</v>
      </c>
      <c r="P11">
        <f t="shared" si="2"/>
        <v>1767.7779720004978</v>
      </c>
    </row>
    <row r="12" spans="1:16" x14ac:dyDescent="0.25">
      <c r="A12" s="6">
        <f>'produksjonsdata-Sm3'!A12</f>
        <v>2023</v>
      </c>
      <c r="B12" s="19">
        <f>'produksjonsdata-Sm3'!B12</f>
        <v>45047</v>
      </c>
      <c r="C12" s="26">
        <f>'produksjonsdata-Sm3'!C12*6.29/'produksjonsdata-per dag'!$O12</f>
        <v>1.7496629416535483</v>
      </c>
      <c r="D12" s="26">
        <f>'produksjonsdata-Sm3'!D12*6.29/'produksjonsdata-per dag'!$O12</f>
        <v>1.7849396774193549</v>
      </c>
      <c r="E12" s="26">
        <f>'produksjonsdata-Sm3'!E12*6.29/'produksjonsdata-per dag'!$O12</f>
        <v>9.1306451612903211E-3</v>
      </c>
      <c r="F12" s="26">
        <f>'produksjonsdata-Sm3'!F12*6.29/'produksjonsdata-per dag'!$O12</f>
        <v>0.2114251612903226</v>
      </c>
      <c r="G12" s="26">
        <f>'produksjonsdata-Sm3'!G12*6.29/'produksjonsdata-per dag'!$O12</f>
        <v>2.005495483870968</v>
      </c>
      <c r="H12" s="26">
        <f>'produksjonsdata-Sm3'!H12*1000/'produksjonsdata-per dag'!$O12</f>
        <v>295.90614746320119</v>
      </c>
      <c r="I12" s="26">
        <f>'produksjonsdata-Sm3'!I12*1000/'produksjonsdata-per dag'!$O12</f>
        <v>276.41935483870969</v>
      </c>
      <c r="J12" s="26">
        <f>'produksjonsdata-Sm3'!J12/O12</f>
        <v>0.59525806451612917</v>
      </c>
      <c r="K12" s="26">
        <f>'produksjonsdata-Sm3'!K12*6.29/'produksjonsdata-per dag'!$O12</f>
        <v>1.8091076226774194E-2</v>
      </c>
      <c r="L12" s="26">
        <f>'produksjonsdata-Sm3'!L12*6.29/'produksjonsdata-per dag'!$O12</f>
        <v>0.17933446884990326</v>
      </c>
      <c r="M12" s="26">
        <f t="shared" si="0"/>
        <v>1.9470884867302258</v>
      </c>
      <c r="N12" s="20">
        <f>'produksjonsdata-Sm3'!N12</f>
        <v>0.60545916602126559</v>
      </c>
      <c r="O12" s="6">
        <f t="shared" si="1"/>
        <v>31</v>
      </c>
      <c r="P12">
        <f t="shared" si="2"/>
        <v>1650.0238317869857</v>
      </c>
    </row>
    <row r="13" spans="1:16" x14ac:dyDescent="0.25">
      <c r="A13" s="6">
        <f>'produksjonsdata-Sm3'!A13</f>
        <v>2023</v>
      </c>
      <c r="B13" s="19">
        <f>'produksjonsdata-Sm3'!B13</f>
        <v>45078</v>
      </c>
      <c r="C13" s="26">
        <f>'produksjonsdata-Sm3'!C13*6.29/'produksjonsdata-per dag'!$O13</f>
        <v>1.7997014036613335</v>
      </c>
      <c r="D13" s="26">
        <f>'produksjonsdata-Sm3'!D13*6.29/'produksjonsdata-per dag'!$O13</f>
        <v>1.8182293333333335</v>
      </c>
      <c r="E13" s="26">
        <f>'produksjonsdata-Sm3'!E13*6.29/'produksjonsdata-per dag'!$O13</f>
        <v>7.7576666666666662E-3</v>
      </c>
      <c r="F13" s="26">
        <f>'produksjonsdata-Sm3'!F13*6.29/'produksjonsdata-per dag'!$O13</f>
        <v>0.19100633333333333</v>
      </c>
      <c r="G13" s="26">
        <f>'produksjonsdata-Sm3'!G13*6.29/'produksjonsdata-per dag'!$O13</f>
        <v>2.0169933333333336</v>
      </c>
      <c r="H13" s="26">
        <f>'produksjonsdata-Sm3'!H13*1000/'produksjonsdata-per dag'!$O13</f>
        <v>299.05026765120328</v>
      </c>
      <c r="I13" s="26">
        <f>'produksjonsdata-Sm3'!I13*1000/'produksjonsdata-per dag'!$O13</f>
        <v>253.06666666666666</v>
      </c>
      <c r="J13" s="26">
        <f>'produksjonsdata-Sm3'!J13/O13</f>
        <v>0.57373333333333332</v>
      </c>
      <c r="K13" s="26">
        <f>'produksjonsdata-Sm3'!K13*6.29/'produksjonsdata-per dag'!$O13</f>
        <v>1.5345608166666668E-2</v>
      </c>
      <c r="L13" s="26">
        <f>'produksjonsdata-Sm3'!L13*6.29/'produksjonsdata-per dag'!$O13</f>
        <v>0.18723366586983334</v>
      </c>
      <c r="M13" s="26">
        <f t="shared" si="0"/>
        <v>2.0022806776978337</v>
      </c>
      <c r="N13" s="20">
        <f>'produksjonsdata-Sm3'!N13</f>
        <v>0.61737787936786992</v>
      </c>
      <c r="O13" s="6">
        <f t="shared" si="1"/>
        <v>30</v>
      </c>
      <c r="P13">
        <f t="shared" si="2"/>
        <v>1597.2035064415495</v>
      </c>
    </row>
    <row r="14" spans="1:16" x14ac:dyDescent="0.25">
      <c r="A14" s="6">
        <f>'produksjonsdata-Sm3'!A14</f>
        <v>2023</v>
      </c>
      <c r="B14" s="19">
        <f>'produksjonsdata-Sm3'!B14</f>
        <v>45108</v>
      </c>
      <c r="C14" s="26">
        <f>'produksjonsdata-Sm3'!C14*6.29/'produksjonsdata-per dag'!$O14</f>
        <v>1.8396540473364518</v>
      </c>
      <c r="D14" s="26">
        <f>'produksjonsdata-Sm3'!D14*6.29/'produksjonsdata-per dag'!$O14</f>
        <v>1.8354625806451612</v>
      </c>
      <c r="E14" s="26">
        <f>'produksjonsdata-Sm3'!E14*6.29/'produksjonsdata-per dag'!$O14</f>
        <v>1.8058387096774195E-2</v>
      </c>
      <c r="F14" s="26">
        <f>'produksjonsdata-Sm3'!F14*6.29/'produksjonsdata-per dag'!$O14</f>
        <v>0.20635258064516127</v>
      </c>
      <c r="G14" s="26">
        <f>'produksjonsdata-Sm3'!G14*6.29/'produksjonsdata-per dag'!$O14</f>
        <v>2.0598735483870967</v>
      </c>
      <c r="H14" s="26">
        <f>'produksjonsdata-Sm3'!H14*1000/'produksjonsdata-per dag'!$O14</f>
        <v>359.29966422229757</v>
      </c>
      <c r="I14" s="26">
        <f>'produksjonsdata-Sm3'!I14*1000/'produksjonsdata-per dag'!$O14</f>
        <v>325.03225806451616</v>
      </c>
      <c r="J14" s="26">
        <f>'produksjonsdata-Sm3'!J14/O14</f>
        <v>0.65251612903225809</v>
      </c>
      <c r="K14" s="26">
        <f>'produksjonsdata-Sm3'!K14*6.29/'produksjonsdata-per dag'!$O14</f>
        <v>2.1370391872258067E-2</v>
      </c>
      <c r="L14" s="26">
        <f>'produksjonsdata-Sm3'!L14*6.29/'produksjonsdata-per dag'!$O14</f>
        <v>0.203708529880258</v>
      </c>
      <c r="M14" s="26">
        <f t="shared" si="0"/>
        <v>2.064732969088968</v>
      </c>
      <c r="N14" s="20">
        <f>'produksjonsdata-Sm3'!N14</f>
        <v>0.68755609809971696</v>
      </c>
      <c r="O14" s="6">
        <f t="shared" si="1"/>
        <v>31</v>
      </c>
      <c r="P14">
        <f t="shared" si="2"/>
        <v>1763.7929272451067</v>
      </c>
    </row>
    <row r="15" spans="1:16" x14ac:dyDescent="0.25">
      <c r="A15" s="6">
        <f>'produksjonsdata-Sm3'!A15</f>
        <v>2023</v>
      </c>
      <c r="B15" s="19">
        <f>'produksjonsdata-Sm3'!B15</f>
        <v>45139</v>
      </c>
      <c r="C15" s="26">
        <f>'produksjonsdata-Sm3'!C15*6.29/'produksjonsdata-per dag'!$O15</f>
        <v>1.7719093168687099</v>
      </c>
      <c r="D15" s="26">
        <f>'produksjonsdata-Sm3'!D15*6.29/'produksjonsdata-per dag'!$O15</f>
        <v>1.7904180645161292</v>
      </c>
      <c r="E15" s="26">
        <f>'produksjonsdata-Sm3'!E15*6.29/'produksjonsdata-per dag'!$O15</f>
        <v>2.373967741935484E-2</v>
      </c>
      <c r="F15" s="26">
        <f>'produksjonsdata-Sm3'!F15*6.29/'produksjonsdata-per dag'!$O15</f>
        <v>0.20006258064516128</v>
      </c>
      <c r="G15" s="26">
        <f>'produksjonsdata-Sm3'!G15*6.29/'produksjonsdata-per dag'!$O15</f>
        <v>2.0142203225806457</v>
      </c>
      <c r="H15" s="26">
        <f>'produksjonsdata-Sm3'!H15*1000/'produksjonsdata-per dag'!$O15</f>
        <v>317.23340424323499</v>
      </c>
      <c r="I15" s="26">
        <f>'produksjonsdata-Sm3'!I15*1000/'produksjonsdata-per dag'!$O15</f>
        <v>314.06451612903226</v>
      </c>
      <c r="J15" s="26">
        <f>'produksjonsdata-Sm3'!J15/O15</f>
        <v>0.63429032258064533</v>
      </c>
      <c r="K15" s="26">
        <f>'produksjonsdata-Sm3'!K15*6.29/'produksjonsdata-per dag'!$O15</f>
        <v>2.1332500506451614E-2</v>
      </c>
      <c r="L15" s="26">
        <f>'produksjonsdata-Sm3'!L15*6.29/'produksjonsdata-per dag'!$O15</f>
        <v>0.19175868758519354</v>
      </c>
      <c r="M15" s="26">
        <f t="shared" si="0"/>
        <v>1.985000504960355</v>
      </c>
      <c r="N15" s="20">
        <f>'produksjonsdata-Sm3'!N15</f>
        <v>0.63281377069162215</v>
      </c>
      <c r="O15" s="6">
        <f t="shared" si="1"/>
        <v>31</v>
      </c>
      <c r="P15">
        <f t="shared" si="2"/>
        <v>1654.3365426523176</v>
      </c>
    </row>
    <row r="16" spans="1:16" x14ac:dyDescent="0.25">
      <c r="A16" s="6">
        <f>'produksjonsdata-Sm3'!A16</f>
        <v>2023</v>
      </c>
      <c r="B16" s="19">
        <f>'produksjonsdata-Sm3'!B16</f>
        <v>45170</v>
      </c>
      <c r="C16" s="26">
        <f>'produksjonsdata-Sm3'!C16*6.29/'produksjonsdata-per dag'!$O16</f>
        <v>1.7255412211523333</v>
      </c>
      <c r="D16" s="26">
        <f>'produksjonsdata-Sm3'!D16*6.29/'produksjonsdata-per dag'!$O16</f>
        <v>1.6773333333333333</v>
      </c>
      <c r="E16" s="26">
        <f>'produksjonsdata-Sm3'!E16*6.29/'produksjonsdata-per dag'!$O16</f>
        <v>1.7612000000000003E-2</v>
      </c>
      <c r="F16" s="26">
        <f>'produksjonsdata-Sm3'!F16*6.29/'produksjonsdata-per dag'!$O16</f>
        <v>0.159137</v>
      </c>
      <c r="G16" s="26">
        <f>'produksjonsdata-Sm3'!G16*6.29/'produksjonsdata-per dag'!$O16</f>
        <v>1.8540823333333334</v>
      </c>
      <c r="H16" s="26">
        <f>'produksjonsdata-Sm3'!H16*1000/'produksjonsdata-per dag'!$O16</f>
        <v>319.1214246020109</v>
      </c>
      <c r="I16" s="26">
        <f>'produksjonsdata-Sm3'!I16*1000/'produksjonsdata-per dag'!$O16</f>
        <v>201.73333333333332</v>
      </c>
      <c r="J16" s="26">
        <f>'produksjonsdata-Sm3'!J16/O16</f>
        <v>0.4965</v>
      </c>
      <c r="K16" s="26">
        <f>'produksjonsdata-Sm3'!K16*6.29/'produksjonsdata-per dag'!$O16</f>
        <v>2.1068439495666669E-2</v>
      </c>
      <c r="L16" s="26">
        <f>'produksjonsdata-Sm3'!L16*6.29/'produksjonsdata-per dag'!$O16</f>
        <v>0.18260319196156663</v>
      </c>
      <c r="M16" s="26">
        <f t="shared" si="0"/>
        <v>1.9292128526095667</v>
      </c>
      <c r="N16" s="20">
        <f>'produksjonsdata-Sm3'!N16</f>
        <v>0.62583252994534422</v>
      </c>
      <c r="O16" s="6">
        <f t="shared" si="1"/>
        <v>30</v>
      </c>
      <c r="P16">
        <f t="shared" si="2"/>
        <v>1747.6223781957651</v>
      </c>
    </row>
    <row r="17" spans="1:19" x14ac:dyDescent="0.25">
      <c r="A17" s="6">
        <f>'produksjonsdata-Sm3'!A17</f>
        <v>2023</v>
      </c>
      <c r="B17" s="19">
        <f>'produksjonsdata-Sm3'!B17</f>
        <v>45200</v>
      </c>
      <c r="C17" s="26">
        <f>'produksjonsdata-Sm3'!C17*6.29/'produksjonsdata-per dag'!$O17</f>
        <v>1.8355527721435485</v>
      </c>
      <c r="D17" s="26">
        <f>'produksjonsdata-Sm3'!D17*6.29/'produksjonsdata-per dag'!$O17</f>
        <v>1.7717509677419354</v>
      </c>
      <c r="E17" s="26">
        <f>'produksjonsdata-Sm3'!E17*6.29/'produksjonsdata-per dag'!$O17</f>
        <v>2.1304838709677417E-2</v>
      </c>
      <c r="F17" s="26">
        <f>'produksjonsdata-Sm3'!F17*6.29/'produksjonsdata-per dag'!$O17</f>
        <v>0.19316387096774193</v>
      </c>
      <c r="G17" s="26">
        <f>'produksjonsdata-Sm3'!G17*6.29/'produksjonsdata-per dag'!$O17</f>
        <v>1.9862196774193548</v>
      </c>
      <c r="H17" s="26">
        <f>'produksjonsdata-Sm3'!H17*1000/'produksjonsdata-per dag'!$O17</f>
        <v>354.73683258038659</v>
      </c>
      <c r="I17" s="26">
        <f>'produksjonsdata-Sm3'!I17*1000/'produksjonsdata-per dag'!$O17</f>
        <v>329.19354838709677</v>
      </c>
      <c r="J17" s="26">
        <f>'produksjonsdata-Sm3'!J17/O17</f>
        <v>0.6449677419354839</v>
      </c>
      <c r="K17" s="26">
        <f>'produksjonsdata-Sm3'!K17*6.29/'produksjonsdata-per dag'!$O17</f>
        <v>2.088879639903226E-2</v>
      </c>
      <c r="L17" s="26">
        <f>'produksjonsdata-Sm3'!L17*6.29/'produksjonsdata-per dag'!$O17</f>
        <v>0.20951687625496776</v>
      </c>
      <c r="M17" s="26">
        <f t="shared" si="0"/>
        <v>2.0659584447975483</v>
      </c>
      <c r="N17" s="20">
        <f>'produksjonsdata-Sm3'!N17</f>
        <v>0.68318809566425753</v>
      </c>
      <c r="O17" s="6">
        <f t="shared" si="1"/>
        <v>31</v>
      </c>
      <c r="P17">
        <f t="shared" si="2"/>
        <v>1693.1181817959907</v>
      </c>
    </row>
    <row r="18" spans="1:19" x14ac:dyDescent="0.25">
      <c r="A18" s="6">
        <f>'produksjonsdata-Sm3'!A18</f>
        <v>2023</v>
      </c>
      <c r="B18" s="19">
        <f>'produksjonsdata-Sm3'!B18</f>
        <v>45231</v>
      </c>
      <c r="C18" s="26">
        <f>'produksjonsdata-Sm3'!C18*6.29/'produksjonsdata-per dag'!$O18</f>
        <v>1.8358616865153332</v>
      </c>
      <c r="D18" s="26">
        <f>'produksjonsdata-Sm3'!D18*6.29/'produksjonsdata-per dag'!$O18</f>
        <v>1.805439666666667</v>
      </c>
      <c r="E18" s="26">
        <f>'produksjonsdata-Sm3'!E18*6.29/'produksjonsdata-per dag'!$O18</f>
        <v>2.3902E-2</v>
      </c>
      <c r="F18" s="26">
        <f>'produksjonsdata-Sm3'!F18*6.29/'produksjonsdata-per dag'!$O18</f>
        <v>0.21553733333333333</v>
      </c>
      <c r="G18" s="26">
        <f>'produksjonsdata-Sm3'!G18*6.29/'produksjonsdata-per dag'!$O18</f>
        <v>2.0448790000000003</v>
      </c>
      <c r="H18" s="26">
        <f>'produksjonsdata-Sm3'!H18*1000/'produksjonsdata-per dag'!$O18</f>
        <v>356.13802212508409</v>
      </c>
      <c r="I18" s="26">
        <f>'produksjonsdata-Sm3'!I18*1000/'produksjonsdata-per dag'!$O18</f>
        <v>364.96666666666664</v>
      </c>
      <c r="J18" s="26">
        <f>'produksjonsdata-Sm3'!J18/O18</f>
        <v>0.69006666666666672</v>
      </c>
      <c r="K18" s="26">
        <f>'produksjonsdata-Sm3'!K18*6.29/'produksjonsdata-per dag'!$O18</f>
        <v>2.0724487199666668E-2</v>
      </c>
      <c r="L18" s="26">
        <f>'produksjonsdata-Sm3'!L18*6.29/'produksjonsdata-per dag'!$O18</f>
        <v>0.2077469255603</v>
      </c>
      <c r="M18" s="26">
        <f t="shared" si="0"/>
        <v>2.0643330992753</v>
      </c>
      <c r="N18" s="20">
        <f>'produksjonsdata-Sm3'!N18</f>
        <v>0.68433088369508399</v>
      </c>
      <c r="O18" s="6">
        <f t="shared" si="1"/>
        <v>30</v>
      </c>
      <c r="P18">
        <f t="shared" si="2"/>
        <v>1714.2878103469818</v>
      </c>
      <c r="Q18" s="9"/>
    </row>
    <row r="19" spans="1:19" ht="15.75" customHeight="1" x14ac:dyDescent="0.25">
      <c r="A19" s="6">
        <f>'produksjonsdata-Sm3'!A19</f>
        <v>2023</v>
      </c>
      <c r="B19" s="19">
        <f>'produksjonsdata-Sm3'!B19</f>
        <v>45261</v>
      </c>
      <c r="C19" s="26">
        <f>'produksjonsdata-Sm3'!C19*6.29/'produksjonsdata-per dag'!$O19</f>
        <v>1.8128778945335484</v>
      </c>
      <c r="D19" s="26">
        <f>'produksjonsdata-Sm3'!D19*6.29/'produksjonsdata-per dag'!$O19</f>
        <v>1.8697532258064515</v>
      </c>
      <c r="E19" s="26">
        <f>'produksjonsdata-Sm3'!E19*6.29/'produksjonsdata-per dag'!$O19</f>
        <v>2.4145483870967741E-2</v>
      </c>
      <c r="F19" s="26">
        <f>'produksjonsdata-Sm3'!F19*6.29/'produksjonsdata-per dag'!$O19</f>
        <v>0.22765741935483874</v>
      </c>
      <c r="G19" s="26">
        <f>'produksjonsdata-Sm3'!G19*6.29/'produksjonsdata-per dag'!$O19</f>
        <v>2.1215561290322578</v>
      </c>
      <c r="H19" s="26">
        <f>'produksjonsdata-Sm3'!H19*1000/'produksjonsdata-per dag'!$O19</f>
        <v>352.08098292667233</v>
      </c>
      <c r="I19" s="26">
        <f>'produksjonsdata-Sm3'!I19*1000/'produksjonsdata-per dag'!$O19</f>
        <v>382.77419354838707</v>
      </c>
      <c r="J19" s="26">
        <f>'produksjonsdata-Sm3'!J19/O19</f>
        <v>0.72006451612903222</v>
      </c>
      <c r="K19" s="26">
        <f>'produksjonsdata-Sm3'!K19*6.29/'produksjonsdata-per dag'!$O19</f>
        <v>2.0505097674193548E-2</v>
      </c>
      <c r="L19" s="26">
        <f>'produksjonsdata-Sm3'!L19*6.29/'produksjonsdata-per dag'!$O19</f>
        <v>0.20586192736903222</v>
      </c>
      <c r="M19" s="26">
        <f t="shared" si="0"/>
        <v>2.0392449195767743</v>
      </c>
      <c r="N19" s="20">
        <f>'produksjonsdata-Sm3'!N19</f>
        <v>0.67628526266860789</v>
      </c>
      <c r="O19" s="6">
        <f t="shared" si="1"/>
        <v>31</v>
      </c>
      <c r="P19">
        <f t="shared" si="2"/>
        <v>1710.2773078361638</v>
      </c>
    </row>
    <row r="20" spans="1:19" ht="15.75" customHeight="1" x14ac:dyDescent="0.25">
      <c r="A20" s="6">
        <f>'produksjonsdata-Sm3'!A20</f>
        <v>2024</v>
      </c>
      <c r="B20" s="19">
        <f>'produksjonsdata-Sm3'!B20</f>
        <v>45292</v>
      </c>
      <c r="C20" s="26">
        <f>'produksjonsdata-Sm3'!C20*6.29/'produksjonsdata-per dag'!$O20</f>
        <v>1.7942732258064515</v>
      </c>
      <c r="D20" s="27">
        <f>'produksjonsdata-Sm3'!D20*6.29/'produksjonsdata-per dag'!$O20</f>
        <v>1.8261290322580646</v>
      </c>
      <c r="E20" s="27">
        <f>'produksjonsdata-Sm3'!E20*6.29/'produksjonsdata-per dag'!$O20</f>
        <v>2.3130967741935484E-2</v>
      </c>
      <c r="F20" s="27">
        <f>'produksjonsdata-Sm3'!F20*6.29/'produksjonsdata-per dag'!$O20</f>
        <v>0.22177322580645162</v>
      </c>
      <c r="G20" s="27">
        <f>'produksjonsdata-Sm3'!G20*6.29/'produksjonsdata-per dag'!$O20</f>
        <v>2.0710332258064517</v>
      </c>
      <c r="H20" s="27">
        <f>'produksjonsdata-Sm3'!H20*1000/'produksjonsdata-per dag'!$O20</f>
        <v>378.38709677419354</v>
      </c>
      <c r="I20" s="27">
        <f>'produksjonsdata-Sm3'!I20*1000/'produksjonsdata-per dag'!$O20</f>
        <v>379.32258064516128</v>
      </c>
      <c r="J20" s="26">
        <f>'produksjonsdata-Sm3'!J20/O20</f>
        <v>0.70858064516129038</v>
      </c>
      <c r="K20" s="26">
        <f>'produksjonsdata-Sm3'!K20*6.29/'produksjonsdata-per dag'!$O20</f>
        <v>2.0675838709677419E-2</v>
      </c>
      <c r="L20" s="26">
        <f>'produksjonsdata-Sm3'!L20*6.29/'produksjonsdata-per dag'!$O20</f>
        <v>0.24009538709677419</v>
      </c>
      <c r="M20" s="26">
        <f>L20+K20+C20</f>
        <v>2.0550444516129032</v>
      </c>
      <c r="N20" s="20">
        <f>'produksjonsdata-Sm3'!N20</f>
        <v>0.70510322580645157</v>
      </c>
      <c r="O20" s="6">
        <f t="shared" si="1"/>
        <v>31</v>
      </c>
      <c r="P20">
        <f>H20/L20</f>
        <v>1575.9865333092748</v>
      </c>
    </row>
    <row r="21" spans="1:19" x14ac:dyDescent="0.25">
      <c r="A21" s="6">
        <f>'produksjonsdata-Sm3'!A21</f>
        <v>2024</v>
      </c>
      <c r="B21" s="19">
        <f>'produksjonsdata-Sm3'!B21</f>
        <v>45323</v>
      </c>
      <c r="C21" s="26">
        <f>'produksjonsdata-Sm3'!C21*6.29/'produksjonsdata-per dag'!$O21</f>
        <v>1.7779010344827584</v>
      </c>
      <c r="D21" s="27">
        <f>'produksjonsdata-Sm3'!D21*6.29/'produksjonsdata-per dag'!$O21</f>
        <v>1.764453448275862</v>
      </c>
      <c r="E21" s="27">
        <f>'produksjonsdata-Sm3'!E21*6.29/'produksjonsdata-per dag'!$O21</f>
        <v>2.2340344827586206E-2</v>
      </c>
      <c r="F21" s="27">
        <f>'produksjonsdata-Sm3'!F21*6.29/'produksjonsdata-per dag'!$O21</f>
        <v>0.21320931034482757</v>
      </c>
      <c r="G21" s="27">
        <f>'produksjonsdata-Sm3'!G21*6.29/'produksjonsdata-per dag'!$O21</f>
        <v>2.0000031034482757</v>
      </c>
      <c r="H21" s="27">
        <f>'produksjonsdata-Sm3'!H21*1000/'produksjonsdata-per dag'!$O21</f>
        <v>367.31034482758622</v>
      </c>
      <c r="I21" s="27">
        <f>'produksjonsdata-Sm3'!I21*1000/'produksjonsdata-per dag'!$O21</f>
        <v>360.34482758620692</v>
      </c>
      <c r="J21" s="26">
        <f>'produksjonsdata-Sm3'!J21/O21</f>
        <v>0.67831034482758623</v>
      </c>
      <c r="K21" s="26">
        <f>'produksjonsdata-Sm3'!K21*6.29/'produksjonsdata-per dag'!$O21</f>
        <v>2.0366586206896551E-2</v>
      </c>
      <c r="L21" s="26">
        <f>'produksjonsdata-Sm3'!L21*6.29/'produksjonsdata-per dag'!$O21</f>
        <v>0.22576762068965517</v>
      </c>
      <c r="M21" s="26">
        <f>L21+K21+C21</f>
        <v>2.0240352413793099</v>
      </c>
      <c r="N21" s="20">
        <f>'produksjonsdata-Sm3'!N21</f>
        <v>0.68909655172413786</v>
      </c>
      <c r="O21" s="6">
        <f>B22-B21</f>
        <v>29</v>
      </c>
      <c r="P21">
        <f t="shared" si="2"/>
        <v>1626.9398760794782</v>
      </c>
    </row>
    <row r="22" spans="1:19" x14ac:dyDescent="0.25">
      <c r="A22" s="6">
        <f>'produksjonsdata-Sm3'!A22</f>
        <v>2024</v>
      </c>
      <c r="B22" s="19">
        <f>'produksjonsdata-Sm3'!B22</f>
        <v>45352</v>
      </c>
      <c r="C22" s="26">
        <f>'produksjonsdata-Sm3'!C22*6.29/'produksjonsdata-per dag'!$O22</f>
        <v>1.7626203225806449</v>
      </c>
      <c r="D22" s="27">
        <f>'produksjonsdata-Sm3'!D22*6.29/'produksjonsdata-per dag'!$O22</f>
        <v>1.8441874193548389</v>
      </c>
      <c r="E22" s="27">
        <f>'produksjonsdata-Sm3'!E22*6.29/'produksjonsdata-per dag'!$O22</f>
        <v>2.3130967741935484E-2</v>
      </c>
      <c r="F22" s="27">
        <f>'produksjonsdata-Sm3'!F22*6.29/'produksjonsdata-per dag'!$O22</f>
        <v>0.22217903225806451</v>
      </c>
      <c r="G22" s="27">
        <f>'produksjonsdata-Sm3'!G22*6.29/'produksjonsdata-per dag'!$O22</f>
        <v>2.089497419354839</v>
      </c>
      <c r="H22" s="27">
        <f>'produksjonsdata-Sm3'!H22*1000/'produksjonsdata-per dag'!$O22</f>
        <v>360.87096774193549</v>
      </c>
      <c r="I22" s="27">
        <f>'produksjonsdata-Sm3'!I22*1000/'produksjonsdata-per dag'!$O22</f>
        <v>366.03225806451616</v>
      </c>
      <c r="J22" s="26">
        <f>'produksjonsdata-Sm3'!J22/O22</f>
        <v>0.69822580645161303</v>
      </c>
      <c r="K22" s="26">
        <f>'produksjonsdata-Sm3'!K22*6.29/'produksjonsdata-per dag'!$O22</f>
        <v>2.0026548387096773E-2</v>
      </c>
      <c r="L22" s="26">
        <f>'produksjonsdata-Sm3'!L22*6.29/'produksjonsdata-per dag'!$O22</f>
        <v>0.22493851612903229</v>
      </c>
      <c r="M22" s="26">
        <f t="shared" ref="M22:M31" si="3">L22+K22+C22</f>
        <v>2.0075853870967739</v>
      </c>
      <c r="N22" s="20">
        <f>'produksjonsdata-Sm3'!N22</f>
        <v>0.68004193548387093</v>
      </c>
      <c r="O22" s="6">
        <f t="shared" si="1"/>
        <v>31</v>
      </c>
      <c r="P22">
        <f t="shared" si="2"/>
        <v>1604.3093639638298</v>
      </c>
      <c r="S22" s="1"/>
    </row>
    <row r="23" spans="1:19" x14ac:dyDescent="0.25">
      <c r="A23" s="6">
        <f>'produksjonsdata-Sm3'!A23</f>
        <v>2024</v>
      </c>
      <c r="B23" s="19">
        <f>'produksjonsdata-Sm3'!B23</f>
        <v>45383</v>
      </c>
      <c r="C23" s="26">
        <f>'produksjonsdata-Sm3'!C23*6.29/'produksjonsdata-per dag'!$O23</f>
        <v>1.7624580000000001</v>
      </c>
      <c r="D23" s="27">
        <f>'produksjonsdata-Sm3'!D23*6.29/'produksjonsdata-per dag'!$O23</f>
        <v>1.8394056666666667</v>
      </c>
      <c r="E23" s="27">
        <f>'produksjonsdata-Sm3'!E23*6.29/'produksjonsdata-per dag'!$O23</f>
        <v>1.9708666666666666E-2</v>
      </c>
      <c r="F23" s="27">
        <f>'produksjonsdata-Sm3'!F23*6.29/'produksjonsdata-per dag'!$O23</f>
        <v>0.232101</v>
      </c>
      <c r="G23" s="27">
        <f>'produksjonsdata-Sm3'!G23*6.29/'produksjonsdata-per dag'!$O23</f>
        <v>2.091215333333333</v>
      </c>
      <c r="H23" s="27">
        <f>'produksjonsdata-Sm3'!H23*1000/'produksjonsdata-per dag'!$O23</f>
        <v>323.93333333333334</v>
      </c>
      <c r="I23" s="27">
        <f>'produksjonsdata-Sm3'!I23*1000/'produksjonsdata-per dag'!$O23</f>
        <v>346.83333333333331</v>
      </c>
      <c r="J23" s="26">
        <f>'produksjonsdata-Sm3'!J23/O23</f>
        <v>0.6792999999999999</v>
      </c>
      <c r="K23" s="26">
        <f>'produksjonsdata-Sm3'!K23*6.29/'produksjonsdata-per dag'!$O23</f>
        <v>1.9729633333333333E-2</v>
      </c>
      <c r="L23" s="26">
        <f>'produksjonsdata-Sm3'!L23*6.29/'produksjonsdata-per dag'!$O23</f>
        <v>0.21717273333333334</v>
      </c>
      <c r="M23" s="26">
        <f t="shared" si="3"/>
        <v>1.9993603666666668</v>
      </c>
      <c r="N23" s="20">
        <f>'produksjonsdata-Sm3'!N23</f>
        <v>0.64179666666666668</v>
      </c>
      <c r="O23" s="6">
        <f t="shared" si="1"/>
        <v>30</v>
      </c>
      <c r="P23">
        <f t="shared" si="2"/>
        <v>1491.5930207321912</v>
      </c>
      <c r="S23" s="13"/>
    </row>
    <row r="24" spans="1:19" x14ac:dyDescent="0.25">
      <c r="A24" s="6">
        <f>'produksjonsdata-Sm3'!A24</f>
        <v>2024</v>
      </c>
      <c r="B24" s="19">
        <f>'produksjonsdata-Sm3'!B24</f>
        <v>45413</v>
      </c>
      <c r="C24" s="26">
        <f>'produksjonsdata-Sm3'!C24*6.29/'produksjonsdata-per dag'!$O24</f>
        <v>1.6412841935483873</v>
      </c>
      <c r="D24" s="27">
        <f>'produksjonsdata-Sm3'!D24*6.29/'produksjonsdata-per dag'!$O24</f>
        <v>1.6982999999999999</v>
      </c>
      <c r="E24" s="27">
        <f>'produksjonsdata-Sm3'!E24*6.29/'produksjonsdata-per dag'!$O24</f>
        <v>2.3130967741935484E-2</v>
      </c>
      <c r="F24" s="27">
        <f>'produksjonsdata-Sm3'!F24*6.29/'produksjonsdata-per dag'!$O24</f>
        <v>0.2227877419354839</v>
      </c>
      <c r="G24" s="27">
        <f>'produksjonsdata-Sm3'!G24*6.29/'produksjonsdata-per dag'!$O24</f>
        <v>1.9442187096774195</v>
      </c>
      <c r="H24" s="27">
        <f>'produksjonsdata-Sm3'!H24*1000/'produksjonsdata-per dag'!$O24</f>
        <v>315.41935483870969</v>
      </c>
      <c r="I24" s="27">
        <f>'produksjonsdata-Sm3'!I24*1000/'produksjonsdata-per dag'!$O24</f>
        <v>322.16129032258067</v>
      </c>
      <c r="J24" s="26">
        <f>'produksjonsdata-Sm3'!J24/O24</f>
        <v>0.63125806451612909</v>
      </c>
      <c r="K24" s="26">
        <f>'produksjonsdata-Sm3'!K24*6.29/'produksjonsdata-per dag'!$O24</f>
        <v>1.9620741935483871E-2</v>
      </c>
      <c r="L24" s="26">
        <f>'produksjonsdata-Sm3'!L24*6.29/'produksjonsdata-per dag'!$O24</f>
        <v>0.21020774193548389</v>
      </c>
      <c r="M24" s="26">
        <f t="shared" si="3"/>
        <v>1.8711126774193549</v>
      </c>
      <c r="N24" s="20">
        <f>'produksjonsdata-Sm3'!N24</f>
        <v>0.61289354838709675</v>
      </c>
      <c r="O24" s="6">
        <f t="shared" si="1"/>
        <v>31</v>
      </c>
      <c r="P24">
        <f t="shared" si="2"/>
        <v>1500.5125497971285</v>
      </c>
      <c r="S24" s="13"/>
    </row>
    <row r="25" spans="1:19" s="10" customFormat="1" x14ac:dyDescent="0.25">
      <c r="A25" s="6">
        <f>'produksjonsdata-Sm3'!A25</f>
        <v>2024</v>
      </c>
      <c r="B25" s="19">
        <f>'produksjonsdata-Sm3'!B25</f>
        <v>45444</v>
      </c>
      <c r="C25" s="27">
        <f>'produksjonsdata-Sm3'!C25*6.29/'produksjonsdata-per dag'!$O25</f>
        <v>1.7276533333333333</v>
      </c>
      <c r="D25" s="27">
        <f>'produksjonsdata-Sm3'!D25*6.29/'produksjonsdata-per dag'!$O25</f>
        <v>1.7184279999999998</v>
      </c>
      <c r="E25" s="27">
        <f>'produksjonsdata-Sm3'!E25*6.29/'produksjonsdata-per dag'!$O25</f>
        <v>1.9708666666666666E-2</v>
      </c>
      <c r="F25" s="27">
        <f>'produksjonsdata-Sm3'!F25*6.29/'produksjonsdata-per dag'!$O25</f>
        <v>0.22329499999999997</v>
      </c>
      <c r="G25" s="27">
        <f>'produksjonsdata-Sm3'!G25*6.29/'produksjonsdata-per dag'!$O25</f>
        <v>1.9614316666666665</v>
      </c>
      <c r="H25" s="27">
        <f>'produksjonsdata-Sm3'!H25*1000/'produksjonsdata-per dag'!$O25</f>
        <v>319.3</v>
      </c>
      <c r="I25" s="27">
        <f>'produksjonsdata-Sm3'!I25*1000/'produksjonsdata-per dag'!$O25</f>
        <v>345.76666666666665</v>
      </c>
      <c r="J25" s="27">
        <f>'produksjonsdata-Sm3'!J25/O25</f>
        <v>0.65759999999999996</v>
      </c>
      <c r="K25" s="27">
        <f>'produksjonsdata-Sm3'!K25*6.29/'produksjonsdata-per dag'!$O25</f>
        <v>1.8702266666666668E-2</v>
      </c>
      <c r="L25" s="27">
        <f>'produksjonsdata-Sm3'!L25*6.29/'produksjonsdata-per dag'!$O25</f>
        <v>0.22017096666666666</v>
      </c>
      <c r="M25" s="27">
        <f t="shared" si="3"/>
        <v>1.9665265666666665</v>
      </c>
      <c r="N25" s="28">
        <f>'produksjonsdata-Sm3'!N25</f>
        <v>0.63194333333333352</v>
      </c>
      <c r="O25" s="29">
        <f t="shared" si="1"/>
        <v>30</v>
      </c>
      <c r="P25" s="17">
        <f t="shared" si="2"/>
        <v>1450.2366267184184</v>
      </c>
      <c r="S25" s="16"/>
    </row>
    <row r="26" spans="1:19" x14ac:dyDescent="0.25">
      <c r="A26" s="6">
        <f>'produksjonsdata-Sm3'!A26</f>
        <v>2024</v>
      </c>
      <c r="B26" s="19">
        <f>'produksjonsdata-Sm3'!B26</f>
        <v>45474</v>
      </c>
      <c r="C26" s="26">
        <f>'produksjonsdata-Sm3'!C26*6.29/'produksjonsdata-per dag'!$O26</f>
        <v>1.7236629032258064</v>
      </c>
      <c r="D26" s="27">
        <f>'produksjonsdata-Sm3'!D26*6.29/'produksjonsdata-per dag'!$O26</f>
        <v>1.8265348387096776</v>
      </c>
      <c r="E26" s="27">
        <f>'produksjonsdata-Sm3'!E26*6.29/'produksjonsdata-per dag'!$O26</f>
        <v>2.2928064516129033E-2</v>
      </c>
      <c r="F26" s="27">
        <f>'produksjonsdata-Sm3'!F26*6.29/'produksjonsdata-per dag'!$O26</f>
        <v>0.23374451612903224</v>
      </c>
      <c r="G26" s="27">
        <f>'produksjonsdata-Sm3'!G26*6.29/'produksjonsdata-per dag'!$O26</f>
        <v>2.0832074193548387</v>
      </c>
      <c r="H26" s="27">
        <f>'produksjonsdata-Sm3'!H26*1000/'produksjonsdata-per dag'!$O26</f>
        <v>320.77419354838707</v>
      </c>
      <c r="I26" s="27">
        <f>'produksjonsdata-Sm3'!I26*1000/'produksjonsdata-per dag'!$O26</f>
        <v>360.67741935483872</v>
      </c>
      <c r="J26" s="26">
        <f>'produksjonsdata-Sm3'!J26/O26</f>
        <v>0.69187096774193546</v>
      </c>
      <c r="K26" s="26">
        <f>'produksjonsdata-Sm3'!K26*6.29/'produksjonsdata-per dag'!$O26</f>
        <v>1.8504774193548387E-2</v>
      </c>
      <c r="L26" s="26">
        <f>'produksjonsdata-Sm3'!L26*6.29/'produksjonsdata-per dag'!$O26</f>
        <v>0.21461074193548391</v>
      </c>
      <c r="M26" s="26">
        <f t="shared" si="3"/>
        <v>1.9567784193548388</v>
      </c>
      <c r="N26" s="20">
        <f>'produksjonsdata-Sm3'!N26</f>
        <v>0.6318677419354839</v>
      </c>
      <c r="O26" s="6">
        <f t="shared" si="1"/>
        <v>31</v>
      </c>
      <c r="P26">
        <f t="shared" si="2"/>
        <v>1494.6791137081941</v>
      </c>
      <c r="S26" s="13"/>
    </row>
    <row r="27" spans="1:19" x14ac:dyDescent="0.25">
      <c r="A27" s="6">
        <f>'produksjonsdata-Sm3'!A27</f>
        <v>2024</v>
      </c>
      <c r="B27" s="19">
        <f>'produksjonsdata-Sm3'!B27</f>
        <v>45505</v>
      </c>
      <c r="C27" s="26">
        <f>'produksjonsdata-Sm3'!C27*6.29/'produksjonsdata-per dag'!$O27</f>
        <v>1.6420958064516129</v>
      </c>
      <c r="D27" s="31">
        <f>'produksjonsdata-Sm3'!D27*6.29/'produksjonsdata-per dag'!$O27</f>
        <v>1.7652580645161291</v>
      </c>
      <c r="E27" s="31">
        <f>'produksjonsdata-Sm3'!E27*6.29/'produksjonsdata-per dag'!$O27</f>
        <v>1.9275806451612903E-2</v>
      </c>
      <c r="F27" s="31">
        <f>'produksjonsdata-Sm3'!F27*6.29/'produksjonsdata-per dag'!$O27</f>
        <v>0.19762774193548385</v>
      </c>
      <c r="G27" s="31">
        <f>'produksjonsdata-Sm3'!G27*6.29/'produksjonsdata-per dag'!$O27</f>
        <v>1.9821616129032258</v>
      </c>
      <c r="H27" s="26">
        <f>'produksjonsdata-Sm3'!H27*1000/'produksjonsdata-per dag'!$O27</f>
        <v>314.61290322580646</v>
      </c>
      <c r="I27" s="31">
        <f>'produksjonsdata-Sm3'!I27*1000/'produksjonsdata-per dag'!$O27</f>
        <v>348.70967741935482</v>
      </c>
      <c r="J27" s="27">
        <f>'produksjonsdata-Sm3'!J27/O27</f>
        <v>0.66383870967741943</v>
      </c>
      <c r="K27" s="26">
        <f>'produksjonsdata-Sm3'!K27*6.29/'produksjonsdata-per dag'!$O27</f>
        <v>1.9133774193548385E-2</v>
      </c>
      <c r="L27" s="26">
        <f>'produksjonsdata-Sm3'!L27*6.29/'produksjonsdata-per dag'!$O27</f>
        <v>0.21629483870967742</v>
      </c>
      <c r="M27" s="26">
        <f t="shared" si="3"/>
        <v>1.8775244193548386</v>
      </c>
      <c r="N27" s="20">
        <f>'produksjonsdata-Sm3'!N27</f>
        <v>0.61310645161290322</v>
      </c>
      <c r="O27" s="6">
        <f t="shared" si="1"/>
        <v>31</v>
      </c>
      <c r="P27">
        <f t="shared" si="2"/>
        <v>1454.5557587164474</v>
      </c>
      <c r="S27" s="13"/>
    </row>
    <row r="28" spans="1:19" x14ac:dyDescent="0.25">
      <c r="A28" s="6">
        <f>'produksjonsdata-Sm3'!A28</f>
        <v>2024</v>
      </c>
      <c r="B28" s="19">
        <f>'produksjonsdata-Sm3'!B28</f>
        <v>45536</v>
      </c>
      <c r="C28" s="26">
        <f>'produksjonsdata-Sm3'!C28*6.29/'produksjonsdata-per dag'!$O28</f>
        <v>1.5680970000000001</v>
      </c>
      <c r="D28" s="26">
        <f>'produksjonsdata-Sm3'!D28*6.29/'produksjonsdata-per dag'!$O28</f>
        <v>0</v>
      </c>
      <c r="E28" s="26">
        <f>'produksjonsdata-Sm3'!E28*6.29/'produksjonsdata-per dag'!$O28</f>
        <v>0</v>
      </c>
      <c r="F28" s="26">
        <f>'produksjonsdata-Sm3'!F28*6.29/'produksjonsdata-per dag'!$O28</f>
        <v>0</v>
      </c>
      <c r="G28" s="26">
        <f>'produksjonsdata-Sm3'!G28*6.29/'produksjonsdata-per dag'!$O28</f>
        <v>0</v>
      </c>
      <c r="H28" s="26">
        <f>'produksjonsdata-Sm3'!H28*1000/'produksjonsdata-per dag'!$O28</f>
        <v>249.26666666666668</v>
      </c>
      <c r="I28" s="26">
        <f>'produksjonsdata-Sm3'!I28*1000/'produksjonsdata-per dag'!$O28</f>
        <v>0</v>
      </c>
      <c r="J28" s="26">
        <f>'produksjonsdata-Sm3'!J28/O28</f>
        <v>0</v>
      </c>
      <c r="K28" s="26">
        <f>'produksjonsdata-Sm3'!K28*6.29/'produksjonsdata-per dag'!$O28</f>
        <v>1.8974833333333333E-2</v>
      </c>
      <c r="L28" s="26">
        <f>'produksjonsdata-Sm3'!L28*6.29/'produksjonsdata-per dag'!$O28</f>
        <v>0.14320233333333335</v>
      </c>
      <c r="M28" s="26">
        <f t="shared" si="3"/>
        <v>1.7302741666666668</v>
      </c>
      <c r="N28" s="20">
        <f>'produksjonsdata-Sm3'!N28</f>
        <v>0.52434999999999998</v>
      </c>
      <c r="O28" s="6">
        <f t="shared" si="1"/>
        <v>30</v>
      </c>
      <c r="P28">
        <f t="shared" si="2"/>
        <v>1740.660650315288</v>
      </c>
    </row>
    <row r="29" spans="1:19" x14ac:dyDescent="0.25">
      <c r="A29" s="6">
        <f>'produksjonsdata-Sm3'!A29</f>
        <v>2024</v>
      </c>
      <c r="B29" s="19">
        <f>'produksjonsdata-Sm3'!B29</f>
        <v>45566</v>
      </c>
      <c r="C29" s="26">
        <f>'produksjonsdata-Sm3'!C29*6.29/'produksjonsdata-per dag'!$O29</f>
        <v>1.6388493548387097</v>
      </c>
      <c r="D29" s="27">
        <f>'produksjonsdata-Sm3'!D29*6.29/'produksjonsdata-per dag'!$O29</f>
        <v>0</v>
      </c>
      <c r="E29" s="27">
        <f>'produksjonsdata-Sm3'!E29*6.29/'produksjonsdata-per dag'!$O29</f>
        <v>0</v>
      </c>
      <c r="F29" s="27">
        <f>'produksjonsdata-Sm3'!F29*6.29/'produksjonsdata-per dag'!$O29</f>
        <v>0</v>
      </c>
      <c r="G29" s="27">
        <f>'produksjonsdata-Sm3'!G29*6.29/'produksjonsdata-per dag'!$O29</f>
        <v>0</v>
      </c>
      <c r="H29" s="27">
        <f>'produksjonsdata-Sm3'!H29*1000/'produksjonsdata-per dag'!$O29</f>
        <v>328.03225806451616</v>
      </c>
      <c r="I29" s="27">
        <f>'produksjonsdata-Sm3'!I29*1000/'produksjonsdata-per dag'!$O29</f>
        <v>0</v>
      </c>
      <c r="J29" s="27">
        <f>'produksjonsdata-Sm3'!J29/O29</f>
        <v>0</v>
      </c>
      <c r="K29" s="26">
        <f>'produksjonsdata-Sm3'!K29*6.29/'produksjonsdata-per dag'!$O29</f>
        <v>1.8768548387096774E-2</v>
      </c>
      <c r="L29" s="26">
        <f>'produksjonsdata-Sm3'!L29*6.29/'produksjonsdata-per dag'!$O29</f>
        <v>0.21749196774193549</v>
      </c>
      <c r="M29" s="26">
        <f t="shared" si="3"/>
        <v>1.8751098709677421</v>
      </c>
      <c r="N29" s="20">
        <f>'produksjonsdata-Sm3'!N29</f>
        <v>0.62614193548387109</v>
      </c>
      <c r="O29" s="6">
        <f t="shared" si="1"/>
        <v>31</v>
      </c>
      <c r="P29">
        <f t="shared" si="2"/>
        <v>1508.249989506472</v>
      </c>
    </row>
    <row r="30" spans="1:19" x14ac:dyDescent="0.25">
      <c r="A30" s="6">
        <f>'produksjonsdata-Sm3'!A30</f>
        <v>2024</v>
      </c>
      <c r="B30" s="19">
        <f>'produksjonsdata-Sm3'!B30</f>
        <v>45597</v>
      </c>
      <c r="C30" s="26">
        <f>'produksjonsdata-Sm3'!C30*6.29/'produksjonsdata-per dag'!$O30</f>
        <v>1.6819460000000002</v>
      </c>
      <c r="D30" s="27">
        <f>'produksjonsdata-Sm3'!D30*6.29/'produksjonsdata-per dag'!$O30</f>
        <v>0</v>
      </c>
      <c r="E30" s="27">
        <f>'produksjonsdata-Sm3'!E30*6.29/'produksjonsdata-per dag'!$O30</f>
        <v>0</v>
      </c>
      <c r="F30" s="27">
        <f>'produksjonsdata-Sm3'!F30*6.29/'produksjonsdata-per dag'!$O30</f>
        <v>0</v>
      </c>
      <c r="G30" s="27">
        <f>'produksjonsdata-Sm3'!G30*6.29/'produksjonsdata-per dag'!$O30</f>
        <v>0</v>
      </c>
      <c r="H30" s="27">
        <f>'produksjonsdata-Sm3'!H30*1000/'produksjonsdata-per dag'!$O30</f>
        <v>349.5</v>
      </c>
      <c r="I30" s="27">
        <f>'produksjonsdata-Sm3'!I30*1000/'produksjonsdata-per dag'!$O30</f>
        <v>0</v>
      </c>
      <c r="J30" s="27">
        <f>'produksjonsdata-Sm3'!J30/O30</f>
        <v>0</v>
      </c>
      <c r="K30" s="26">
        <f>'produksjonsdata-Sm3'!K30*6.29/'produksjonsdata-per dag'!$O30</f>
        <v>1.8681300000000001E-2</v>
      </c>
      <c r="L30" s="26">
        <f>'produksjonsdata-Sm3'!L30*6.29/'produksjonsdata-per dag'!$O30</f>
        <v>0.23291870000000001</v>
      </c>
      <c r="M30" s="26">
        <f t="shared" si="3"/>
        <v>1.9335460000000002</v>
      </c>
      <c r="N30" s="20">
        <f>'produksjonsdata-Sm3'!N30</f>
        <v>0.65689999999999993</v>
      </c>
      <c r="O30" s="6">
        <f t="shared" si="1"/>
        <v>30</v>
      </c>
      <c r="P30">
        <f t="shared" si="2"/>
        <v>1500.5235732468025</v>
      </c>
    </row>
    <row r="31" spans="1:19" x14ac:dyDescent="0.25">
      <c r="A31" s="6">
        <f>'produksjonsdata-Sm3'!A31</f>
        <v>2024</v>
      </c>
      <c r="B31" s="19">
        <f>'produksjonsdata-Sm3'!B31</f>
        <v>45627</v>
      </c>
      <c r="C31" s="26">
        <f>'produksjonsdata-Sm3'!C31*6.29/'produksjonsdata-per dag'!$O31</f>
        <v>1.796302258064516</v>
      </c>
      <c r="D31" s="27">
        <f>'produksjonsdata-Sm3'!D31*6.29/'produksjonsdata-per dag'!$O31</f>
        <v>0</v>
      </c>
      <c r="E31" s="27">
        <f>'produksjonsdata-Sm3'!E31*6.29/'produksjonsdata-per dag'!$O31</f>
        <v>0</v>
      </c>
      <c r="F31" s="27">
        <f>'produksjonsdata-Sm3'!F31*6.29/'produksjonsdata-per dag'!$O31</f>
        <v>0</v>
      </c>
      <c r="G31" s="27">
        <f>'produksjonsdata-Sm3'!G31*6.29/'produksjonsdata-per dag'!$O31</f>
        <v>0</v>
      </c>
      <c r="H31" s="27">
        <f>'produksjonsdata-Sm3'!H31*1000/'produksjonsdata-per dag'!$O31</f>
        <v>354.41935483870969</v>
      </c>
      <c r="I31" s="27">
        <f>'produksjonsdata-Sm3'!I31*1000/'produksjonsdata-per dag'!$O31</f>
        <v>0</v>
      </c>
      <c r="J31" s="27">
        <f>'produksjonsdata-Sm3'!J31/O31</f>
        <v>0</v>
      </c>
      <c r="K31" s="26">
        <f>'produksjonsdata-Sm3'!K31*6.29/'produksjonsdata-per dag'!$O31</f>
        <v>1.8667096774193547E-2</v>
      </c>
      <c r="L31" s="26">
        <f>'produksjonsdata-Sm3'!L31*6.29/'produksjonsdata-per dag'!$O31</f>
        <v>0.24035916129032259</v>
      </c>
      <c r="M31" s="26">
        <f t="shared" si="3"/>
        <v>2.0553285161290322</v>
      </c>
      <c r="N31" s="20">
        <f>'produksjonsdata-Sm3'!N31</f>
        <v>0.68118064516129029</v>
      </c>
      <c r="O31" s="6">
        <f t="shared" si="1"/>
        <v>31</v>
      </c>
      <c r="P31">
        <f t="shared" si="2"/>
        <v>1474.5406538118896</v>
      </c>
    </row>
    <row r="32" spans="1:19" ht="15" customHeight="1" x14ac:dyDescent="0.25">
      <c r="A32" s="3"/>
      <c r="B32" s="18">
        <f>'produksjonsdata-Sm3'!B32</f>
        <v>45658</v>
      </c>
      <c r="C32" s="2"/>
      <c r="I32" s="12"/>
      <c r="N32" s="14">
        <f>SUM(C32,H32,K32,L32)/31</f>
        <v>0</v>
      </c>
    </row>
    <row r="33" spans="1:10" x14ac:dyDescent="0.25">
      <c r="A33" s="3"/>
      <c r="B33" s="1"/>
      <c r="C33" s="2"/>
      <c r="I33" s="12"/>
    </row>
    <row r="35" spans="1:10" x14ac:dyDescent="0.25">
      <c r="E35" s="15"/>
      <c r="H35" s="15"/>
      <c r="J35" s="2"/>
    </row>
    <row r="36" spans="1:10" x14ac:dyDescent="0.25">
      <c r="A36" s="10" t="s">
        <v>27</v>
      </c>
    </row>
    <row r="37" spans="1:10" x14ac:dyDescent="0.25">
      <c r="A37" s="10" t="s">
        <v>28</v>
      </c>
    </row>
    <row r="38" spans="1:10" x14ac:dyDescent="0.25">
      <c r="A38" s="10"/>
    </row>
    <row r="39" spans="1:10" x14ac:dyDescent="0.25">
      <c r="A39" s="3"/>
    </row>
    <row r="48" spans="1:10" x14ac:dyDescent="0.25">
      <c r="A48" s="3"/>
      <c r="B48" s="3"/>
      <c r="C48" s="3"/>
      <c r="D48" s="3"/>
    </row>
    <row r="49" spans="4:4" ht="15.75" x14ac:dyDescent="0.25">
      <c r="D49" s="11"/>
    </row>
  </sheetData>
  <dataConsolidate>
    <dataRefs count="1">
      <dataRef ref="C6:C17" sheet="produksjonsdata-Sm3"/>
    </dataRefs>
  </dataConsolidate>
  <mergeCells count="2">
    <mergeCell ref="C2:D2"/>
    <mergeCell ref="C5:D5"/>
  </mergeCells>
  <printOptions gridLines="1"/>
  <pageMargins left="0.25" right="0.25" top="0.75" bottom="0.75" header="0.3" footer="0.3"/>
  <pageSetup paperSize="9" scale="4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2" ma:contentTypeDescription="Opprett et nytt dokument." ma:contentTypeScope="" ma:versionID="95965d866254949d78cc8dcc6176f489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85b5fc6e01ed101fb5e0a12f877e9dcb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SharedWithUsers xmlns="c74d52cd-2ee0-4c46-a9b5-7f4054c7c5be">
      <UserInfo>
        <DisplayName>Andersen Tom</DisplayName>
        <AccountId>50</AccountId>
        <AccountType/>
      </UserInfo>
      <UserInfo>
        <DisplayName>Helvig Ole Skretting</DisplayName>
        <AccountId>166</AccountId>
        <AccountType/>
      </UserInfo>
      <UserInfo>
        <DisplayName>Bjørkum Eli</DisplayName>
        <AccountId>130</AccountId>
        <AccountType/>
      </UserInfo>
    </SharedWithUsers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y H a B V A V h 0 Z C k A A A A 9 Q A A A B I A H A B D b 2 5 m a W c v U G F j a 2 F n Z S 5 4 b W w g o h g A K K A U A A A A A A A A A A A A A A A A A A A A A A A A A A A A h Y 8 x D o I w G I W v Q r r T l m o M k p 8 y u I q a m B j X W i o 0 Q j G 0 C H d z 8 E h e Q Y y i b o 7 v e 9 / w 3 v 1 6 g 6 S v S u + i G q t r E 6 M A U + Q p I + t M m z x G r T v 6 I U o 4 b I Q 8 i V x 5 g 2 x s 1 N s s R o V z 5 4 i Q r u t w N 8 F 1 k x N G a U D 2 6 X I r C 1 U J 9 J H 1 f 9 n X x j p h p E I c d q 8 x n O H 5 D I d T h i m Q k U G q z b d n w 9 x n + w N h 0 Z a u b R Q 3 B 3 + 1 B j J G I O 8 L / A F Q S w M E F A A C A A g A y H a B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h 2 g V Q o i k e 4 D g A A A B E A A A A T A B w A R m 9 y b X V s Y X M v U 2 V j d G l v b j E u b S C i G A A o o B Q A A A A A A A A A A A A A A A A A A A A A A A A A A A A r T k 0 u y c z P U w i G 0 I b W A F B L A Q I t A B Q A A g A I A M h 2 g V Q F Y d G Q p A A A A P U A A A A S A A A A A A A A A A A A A A A A A A A A A A B D b 2 5 m a W c v U G F j a 2 F n Z S 5 4 b W x Q S w E C L Q A U A A I A C A D I d o F U D 8 r p q 6 Q A A A D p A A A A E w A A A A A A A A A A A A A A A A D w A A A A W 0 N v b n R l b n R f V H l w Z X N d L n h t b F B L A Q I t A B Q A A g A I A M h 2 g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W F 6 7 b a 2 d V S K l j s 3 V w p 5 + P A A A A A A I A A A A A A A N m A A D A A A A A E A A A A I D V X N Z t O f Z Y w + W / 2 6 L e W v I A A A A A B I A A A K A A A A A Q A A A A + F B 8 b i S p e Z g C p a O p O h 3 K h 1 A A A A A s + O g t 8 z U 2 g 7 9 a 1 b z m I c 7 P b 7 z P G X Z q 4 G C 8 T a L h D S b j i 2 j K h k W Q J 4 Q O R v I O C O H A A t / g e E U V J E q a B f l R a g n B 0 i 7 1 S H o 2 G D + U a C C 1 e P G Q B O J F 8 B Q A A A C 4 i w / t S t i F e / O j v a z 2 k c 8 n v w l P M Q =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43AE44-B861-40EB-A88F-A9ED719FA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B0A5BA-9AC8-4031-A99E-83CC23F75F2E}">
  <ds:schemaRefs>
    <ds:schemaRef ds:uri="http://schemas.microsoft.com/office/2006/metadata/properties"/>
    <ds:schemaRef ds:uri="c74d52cd-2ee0-4c46-a9b5-7f4054c7c5be"/>
  </ds:schemaRefs>
</ds:datastoreItem>
</file>

<file path=customXml/itemProps3.xml><?xml version="1.0" encoding="utf-8"?>
<ds:datastoreItem xmlns:ds="http://schemas.openxmlformats.org/officeDocument/2006/customXml" ds:itemID="{D1D2FCB7-EC3C-4438-B0F3-93DFB4A8C6C8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DC28D77E-C53F-483F-8822-4F8A794B18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produksjonsdata-Sm3</vt:lpstr>
      <vt:lpstr>produksjonsdata-per dag</vt:lpstr>
    </vt:vector>
  </TitlesOfParts>
  <Manager/>
  <Company>OD - PTIL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Bygdevoll</dc:creator>
  <cp:keywords/>
  <dc:description/>
  <cp:lastModifiedBy>Steen Hanne Wilhelmsen</cp:lastModifiedBy>
  <cp:revision/>
  <cp:lastPrinted>2023-06-19T07:52:47Z</cp:lastPrinted>
  <dcterms:created xsi:type="dcterms:W3CDTF">2009-02-17T11:13:04Z</dcterms:created>
  <dcterms:modified xsi:type="dcterms:W3CDTF">2024-09-19T08:48:15Z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